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ask_Charukit\งปม._คณะกรรมการเร่งรัดติดตามงบประมาณ\งปม.คณะกรรมการเร่งรัดติดตามงปม.68\2.ปช-เร่งรัดติดตามงบประมาณ ครั้งที่ 1-68\"/>
    </mc:Choice>
  </mc:AlternateContent>
  <xr:revisionPtr revIDLastSave="0" documentId="13_ncr:1_{1333F118-2BB3-4339-8162-970B94E11694}" xr6:coauthVersionLast="36" xr6:coauthVersionMax="36" xr10:uidLastSave="{00000000-0000-0000-0000-000000000000}"/>
  <bookViews>
    <workbookView xWindow="0" yWindow="0" windowWidth="28800" windowHeight="12225" xr2:uid="{039CB53D-D4CD-4E0A-B72E-1E67411BFE84}"/>
  </bookViews>
  <sheets>
    <sheet name="ผลการใช้จ่าย 67" sheetId="1" r:id="rId1"/>
  </sheets>
  <definedNames>
    <definedName name="_xlnm.Print_Area" localSheetId="0">'ผลการใช้จ่าย 67'!$A$1:$X$33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" l="1"/>
  <c r="W26" i="1" s="1"/>
  <c r="H26" i="1"/>
  <c r="X26" i="1" s="1"/>
  <c r="J25" i="1"/>
  <c r="K25" i="1" s="1"/>
  <c r="H25" i="1"/>
  <c r="M24" i="1"/>
  <c r="K24" i="1"/>
  <c r="W24" i="1" s="1"/>
  <c r="H24" i="1"/>
  <c r="X24" i="1" s="1"/>
  <c r="X23" i="1"/>
  <c r="M23" i="1"/>
  <c r="K23" i="1"/>
  <c r="W23" i="1" s="1"/>
  <c r="H23" i="1"/>
  <c r="X22" i="1"/>
  <c r="K22" i="1"/>
  <c r="W22" i="1" s="1"/>
  <c r="H22" i="1"/>
  <c r="W21" i="1"/>
  <c r="M21" i="1"/>
  <c r="K21" i="1"/>
  <c r="H21" i="1"/>
  <c r="X21" i="1" s="1"/>
  <c r="M20" i="1"/>
  <c r="K20" i="1"/>
  <c r="W20" i="1" s="1"/>
  <c r="H20" i="1"/>
  <c r="X20" i="1" s="1"/>
  <c r="Q19" i="1"/>
  <c r="Q16" i="1" s="1"/>
  <c r="K19" i="1"/>
  <c r="M19" i="1" s="1"/>
  <c r="G19" i="1"/>
  <c r="F19" i="1"/>
  <c r="E19" i="1"/>
  <c r="R18" i="1"/>
  <c r="T18" i="1" s="1"/>
  <c r="M18" i="1"/>
  <c r="K18" i="1"/>
  <c r="L18" i="1" s="1"/>
  <c r="G18" i="1"/>
  <c r="F18" i="1"/>
  <c r="R17" i="1"/>
  <c r="T17" i="1" s="1"/>
  <c r="K17" i="1"/>
  <c r="K16" i="1" s="1"/>
  <c r="F17" i="1"/>
  <c r="P16" i="1"/>
  <c r="P28" i="1" s="1"/>
  <c r="J16" i="1"/>
  <c r="J28" i="1" s="1"/>
  <c r="I16" i="1"/>
  <c r="G16" i="1"/>
  <c r="E16" i="1"/>
  <c r="D16" i="1"/>
  <c r="F16" i="1" s="1"/>
  <c r="T15" i="1"/>
  <c r="S15" i="1"/>
  <c r="R15" i="1"/>
  <c r="M15" i="1"/>
  <c r="L15" i="1"/>
  <c r="K15" i="1"/>
  <c r="W15" i="1" s="1"/>
  <c r="H15" i="1"/>
  <c r="H13" i="1" s="1"/>
  <c r="X13" i="1" s="1"/>
  <c r="F15" i="1"/>
  <c r="X14" i="1"/>
  <c r="W14" i="1"/>
  <c r="Q14" i="1"/>
  <c r="R14" i="1" s="1"/>
  <c r="M14" i="1"/>
  <c r="K14" i="1"/>
  <c r="G14" i="1"/>
  <c r="G13" i="1" s="1"/>
  <c r="F14" i="1"/>
  <c r="W13" i="1"/>
  <c r="P13" i="1"/>
  <c r="L13" i="1"/>
  <c r="K13" i="1"/>
  <c r="M13" i="1" s="1"/>
  <c r="O13" i="1" s="1"/>
  <c r="J13" i="1"/>
  <c r="I13" i="1"/>
  <c r="I28" i="1" s="1"/>
  <c r="E13" i="1"/>
  <c r="F13" i="1" s="1"/>
  <c r="D13" i="1"/>
  <c r="X25" i="1" l="1"/>
  <c r="W25" i="1"/>
  <c r="M25" i="1"/>
  <c r="L16" i="1"/>
  <c r="K28" i="1"/>
  <c r="M16" i="1"/>
  <c r="O16" i="1" s="1"/>
  <c r="T14" i="1"/>
  <c r="R13" i="1"/>
  <c r="W16" i="1"/>
  <c r="R19" i="1"/>
  <c r="T19" i="1" s="1"/>
  <c r="Q13" i="1"/>
  <c r="Q28" i="1" s="1"/>
  <c r="M17" i="1"/>
  <c r="S18" i="1"/>
  <c r="M26" i="1"/>
  <c r="L17" i="1"/>
  <c r="X15" i="1"/>
  <c r="W19" i="1"/>
  <c r="S17" i="1"/>
  <c r="W18" i="1"/>
  <c r="X18" i="1"/>
  <c r="M22" i="1"/>
  <c r="D28" i="1"/>
  <c r="F28" i="1" s="1"/>
  <c r="W17" i="1"/>
  <c r="E28" i="1"/>
  <c r="W28" i="1" s="1"/>
  <c r="X17" i="1"/>
  <c r="H19" i="1"/>
  <c r="R16" i="1" l="1"/>
  <c r="T13" i="1"/>
  <c r="V13" i="1" s="1"/>
  <c r="S13" i="1"/>
  <c r="M28" i="1"/>
  <c r="O28" i="1" s="1"/>
  <c r="L28" i="1"/>
  <c r="H16" i="1"/>
  <c r="X19" i="1"/>
  <c r="T16" i="1" l="1"/>
  <c r="V16" i="1" s="1"/>
  <c r="R28" i="1"/>
  <c r="S16" i="1"/>
  <c r="X16" i="1"/>
  <c r="H28" i="1"/>
  <c r="T28" i="1" l="1"/>
  <c r="V28" i="1" s="1"/>
  <c r="S28" i="1"/>
  <c r="X28" i="1"/>
  <c r="G28" i="1"/>
</calcChain>
</file>

<file path=xl/sharedStrings.xml><?xml version="1.0" encoding="utf-8"?>
<sst xmlns="http://schemas.openxmlformats.org/spreadsheetml/2006/main" count="82" uniqueCount="71">
  <si>
    <t>รายงานผลการใช้จ่ายงบประมาณรายจ่ายประจำปีงบประมาณ พ.ศ. 2567</t>
  </si>
  <si>
    <t>ณ วันที่ 30 กันยายน 2567</t>
  </si>
  <si>
    <t>(ตั้งแต่วันที่ 1 ตุลาคม 2566 - 30 กันยายน 2567)</t>
  </si>
  <si>
    <t>สำนักงานเศรษฐกิจการคลัง</t>
  </si>
  <si>
    <t>หน่วย : บาท</t>
  </si>
  <si>
    <t>งบประมาณรายจ่าย</t>
  </si>
  <si>
    <t>งบประมาณที่ได้รับ</t>
  </si>
  <si>
    <t>การเบิกจ่ายและการใช้จ่ายงบประมาณ</t>
  </si>
  <si>
    <r>
      <t>งบประมาณ
ที่ได้รับตาม พ.ร.บ.</t>
    </r>
    <r>
      <rPr>
        <b/>
        <vertAlign val="superscript"/>
        <sz val="14"/>
        <rFont val="TH SarabunPSK"/>
        <family val="2"/>
      </rPr>
      <t>1)</t>
    </r>
    <r>
      <rPr>
        <b/>
        <sz val="14"/>
        <rFont val="TH SarabunPSK"/>
        <family val="2"/>
      </rPr>
      <t xml:space="preserve">
คงเหลือ</t>
    </r>
  </si>
  <si>
    <t>เงินงวดที่ได้รับจัดสรร
(หลังโอนเปลี่ยนแปลง)
คงเหลือ</t>
  </si>
  <si>
    <t>งบประมาณฯ
พ.ศ. 2566
ไปพลางก่อน</t>
  </si>
  <si>
    <r>
      <t>งบประมาณที่ได้รับ 
ตาม พ.ร.บ.</t>
    </r>
    <r>
      <rPr>
        <b/>
        <vertAlign val="superscript"/>
        <sz val="14"/>
        <rFont val="TH SarabunPSK"/>
        <family val="2"/>
      </rPr>
      <t>1)</t>
    </r>
    <r>
      <rPr>
        <b/>
        <sz val="14"/>
        <rFont val="TH SarabunPSK"/>
        <family val="2"/>
      </rPr>
      <t xml:space="preserve">
</t>
    </r>
  </si>
  <si>
    <t>โอนเปลี่ยนแปลง</t>
  </si>
  <si>
    <t>เงินงวดที่ได้รับจัดสรร
(หลังโอนเปลี่ยนแปลง)</t>
  </si>
  <si>
    <t>ใบสั่งซื้อ/สัญญา
(PO. ในระบบ GFMIS)</t>
  </si>
  <si>
    <r>
      <t xml:space="preserve">เบิกจ่ายสะสม
</t>
    </r>
    <r>
      <rPr>
        <b/>
        <sz val="13"/>
        <rFont val="TH SarabunPSK"/>
        <family val="2"/>
      </rPr>
      <t>(1 ต.ค. 66 - 30 ก.ย. 67)</t>
    </r>
  </si>
  <si>
    <r>
      <t>ผลการใช้จ่าย</t>
    </r>
    <r>
      <rPr>
        <b/>
        <vertAlign val="superscript"/>
        <sz val="14"/>
        <rFont val="TH SarabunPSK"/>
        <family val="2"/>
      </rPr>
      <t>2)</t>
    </r>
    <r>
      <rPr>
        <b/>
        <sz val="14"/>
        <rFont val="TH SarabunPSK"/>
        <family val="2"/>
      </rPr>
      <t xml:space="preserve">
</t>
    </r>
  </si>
  <si>
    <t>ร้อยละการใช้จ่ายต่อ</t>
  </si>
  <si>
    <r>
      <t xml:space="preserve">เบิกจ่ายสะสม
</t>
    </r>
    <r>
      <rPr>
        <b/>
        <sz val="13"/>
        <rFont val="TH SarabunPSK"/>
        <family val="2"/>
      </rPr>
      <t>(1 ต.ค. 66 - 19 มิ.ย 67)</t>
    </r>
  </si>
  <si>
    <r>
      <t>ผลการใช้จ่าย</t>
    </r>
    <r>
      <rPr>
        <b/>
        <vertAlign val="superscript"/>
        <sz val="14"/>
        <rFont val="TH SarabunPSK"/>
        <family val="2"/>
      </rPr>
      <t>1)</t>
    </r>
    <r>
      <rPr>
        <b/>
        <sz val="14"/>
        <rFont val="TH SarabunPSK"/>
        <family val="2"/>
      </rPr>
      <t xml:space="preserve">
(PO. + เบิกจ่ายสะสม)
</t>
    </r>
  </si>
  <si>
    <t>ร้อยละ</t>
  </si>
  <si>
    <t>การใช้จ่าย
ต่องบประมาณฯ พ.ศ. 2566 
ไปพลางก่อน</t>
  </si>
  <si>
    <r>
      <t>งบประมาณที่ได้รับตาม พ.ร.บ.</t>
    </r>
    <r>
      <rPr>
        <b/>
        <vertAlign val="superscript"/>
        <sz val="14"/>
        <rFont val="TH SarabunPSK"/>
        <family val="2"/>
      </rPr>
      <t>1)</t>
    </r>
  </si>
  <si>
    <t>การใช้จ่ายต่องบประมาณที่ได้รับตาม พ.ร.บ.ฯ 2567</t>
  </si>
  <si>
    <t>คงเหลือเงินงวด
ที่ต้องได้รับจัดสรร</t>
  </si>
  <si>
    <t>การใช้จ่าย</t>
  </si>
  <si>
    <r>
      <t>เป้าหมาย
การใช้จ่ายสะสม</t>
    </r>
    <r>
      <rPr>
        <b/>
        <vertAlign val="superscript"/>
        <sz val="14"/>
        <rFont val="TH SarabunPSK"/>
        <family val="2"/>
      </rPr>
      <t>3)</t>
    </r>
    <r>
      <rPr>
        <b/>
        <sz val="14"/>
        <rFont val="TH SarabunPSK"/>
        <family val="2"/>
      </rPr>
      <t xml:space="preserve">
(สิ้นสุดไตรมาสที่ 4)</t>
    </r>
  </si>
  <si>
    <t>ผลต่าง
(สูง/ต่ำกว่า) เป้าหมาย</t>
  </si>
  <si>
    <r>
      <t>เป้าหมาย
การใช้จ่ายสะสม</t>
    </r>
    <r>
      <rPr>
        <b/>
        <vertAlign val="superscript"/>
        <sz val="14"/>
        <color theme="1" tint="0.249977111117893"/>
        <rFont val="TH SarabunPSK"/>
        <family val="2"/>
      </rPr>
      <t>2)</t>
    </r>
    <r>
      <rPr>
        <b/>
        <sz val="14"/>
        <color theme="1" tint="0.249977111117893"/>
        <rFont val="TH SarabunPSK"/>
        <family val="2"/>
      </rPr>
      <t xml:space="preserve">
(สิ้นสุดไตรมาสที่ 3)</t>
    </r>
  </si>
  <si>
    <t>A</t>
  </si>
  <si>
    <t>(A - B)</t>
  </si>
  <si>
    <t>B</t>
  </si>
  <si>
    <t>(A + B) = C</t>
  </si>
  <si>
    <t>D</t>
  </si>
  <si>
    <t>E</t>
  </si>
  <si>
    <t>(D + E) = F</t>
  </si>
  <si>
    <t>(E/A)x100 = F</t>
  </si>
  <si>
    <t>(F/A)x100 = G</t>
  </si>
  <si>
    <t>H</t>
  </si>
  <si>
    <t>(G - H)</t>
  </si>
  <si>
    <t>I</t>
  </si>
  <si>
    <t>J</t>
  </si>
  <si>
    <t>(I + J) = K</t>
  </si>
  <si>
    <t>(L/A)x100 = M</t>
  </si>
  <si>
    <t>(K/A)x100 = L</t>
  </si>
  <si>
    <t>(L - H)</t>
  </si>
  <si>
    <t>(A - F)</t>
  </si>
  <si>
    <t>(C - F)</t>
  </si>
  <si>
    <t>1. รายจ่ายลงทุน</t>
  </si>
  <si>
    <t xml:space="preserve">   1.1 งบลงทุน</t>
  </si>
  <si>
    <t>-</t>
  </si>
  <si>
    <r>
      <t xml:space="preserve">   1.2 งบรายจ่ายอื่น - </t>
    </r>
    <r>
      <rPr>
        <b/>
        <sz val="14"/>
        <rFont val="TH SarabunPSK"/>
        <family val="2"/>
      </rPr>
      <t>รายการเพิ่มทุน/ชำระค่าหุ้น</t>
    </r>
  </si>
  <si>
    <t>2. รายจ่ายประจำ</t>
  </si>
  <si>
    <t xml:space="preserve">    2.1 ค่าใช้จ่ายบุคลากรภาครัฐ</t>
  </si>
  <si>
    <r>
      <t xml:space="preserve">    2.2 งบดำเนินงาน</t>
    </r>
    <r>
      <rPr>
        <b/>
        <sz val="12"/>
        <rFont val="TH SarabunPSK"/>
        <family val="2"/>
      </rPr>
      <t xml:space="preserve"> (ค่าตอบแทน ใช้สอย วัสดุ และค่าสาธารณูปโภค)</t>
    </r>
  </si>
  <si>
    <r>
      <t xml:space="preserve">    2.3 งบรายจ่ายอื่น - </t>
    </r>
    <r>
      <rPr>
        <b/>
        <sz val="16"/>
        <rFont val="TH SarabunPSK"/>
        <family val="2"/>
      </rPr>
      <t>ลักษณะงบดำเนินงาน</t>
    </r>
  </si>
  <si>
    <t xml:space="preserve">           1) ค่าใช้จ่ายโครงการเวที สศค. (FPO Forum)</t>
  </si>
  <si>
    <t xml:space="preserve">           2) ค่าใช้จ่ายเดินทางไปราชการต่างประเทศชั่วคราว</t>
  </si>
  <si>
    <t xml:space="preserve">           3) โครงการแก้ไขปัญหาหนี้นอกระบบอย่างบูรณาการและยั่งยืน</t>
  </si>
  <si>
    <t xml:space="preserve">           4) โครงการป้องปรามการเงินนอกระบบ</t>
  </si>
  <si>
    <t xml:space="preserve">           5) โครงการดำเนินงานตามพระราชบัญญัติสถาบันการเงินประชาชน พ.ศ. 2562</t>
  </si>
  <si>
    <t xml:space="preserve">           6) โครงการเสริมสร้างความรู้ความเข้าใจเรื่องการคุ้มครองเงินฝากและการคุ้มครองผู้ใช้บริการทางการเงินให้กับประชาขน ภาคธุรกิจ และองค์กรปกครองส่วนท้องถิ่น</t>
  </si>
  <si>
    <t xml:space="preserve">           7) ค่าใช้จ่ายสำหรับการเป็นเจ้าภาพจัดการประชุมประจำปีสภาผู้ว่าการธนาคารโลกและกองทุนการเงินระหว่างประเทศ ปี 2569</t>
  </si>
  <si>
    <t>3. รายจ่ายภาพรวม</t>
  </si>
  <si>
    <r>
      <rPr>
        <b/>
        <u/>
        <sz val="14"/>
        <rFont val="TH SarabunPSK"/>
        <family val="2"/>
      </rPr>
      <t>หมายเหตุ</t>
    </r>
    <r>
      <rPr>
        <b/>
        <sz val="14"/>
        <rFont val="TH SarabunPSK"/>
        <family val="2"/>
      </rPr>
      <t xml:space="preserve"> : </t>
    </r>
    <r>
      <rPr>
        <sz val="14"/>
        <rFont val="TH SarabunPSK"/>
        <family val="2"/>
      </rPr>
      <t>1) พ.ร.บ. คือ พระราชบัญญัติงบประมาณรายจ่ายประจำปีงบประมาณ พ.ศ. 2567</t>
    </r>
  </si>
  <si>
    <t xml:space="preserve">               2) ผลการใช้จ่าย คือ ผลการเบิกจ่ายสะสม + ใบสั่งซื้อ/สัญญา (PO.) + การสำรองเงิน (มีหนี้) จากระบบ New GFMIS Thai</t>
  </si>
  <si>
    <t>ข้อมูล :</t>
  </si>
  <si>
    <t>สำนักงานเลขานุการกรม</t>
  </si>
  <si>
    <t>ส่วนบริหารงานคลัง</t>
  </si>
  <si>
    <t>งานงบประมาณ</t>
  </si>
  <si>
    <t>02 2739020 #3161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</si>
</sst>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;\(#,##0.00\)"/>
  </numFmts>
  <fonts count="3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20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b/>
      <vertAlign val="superscript"/>
      <sz val="14"/>
      <name val="TH SarabunPSK"/>
      <family val="2"/>
    </font>
    <font>
      <b/>
      <sz val="13"/>
      <name val="TH SarabunPSK"/>
      <family val="2"/>
    </font>
    <font>
      <sz val="11"/>
      <color theme="1"/>
      <name val="TH SarabunPSK"/>
      <family val="2"/>
    </font>
    <font>
      <b/>
      <sz val="14"/>
      <color theme="1" tint="0.249977111117893"/>
      <name val="TH SarabunPSK"/>
      <family val="2"/>
    </font>
    <font>
      <b/>
      <vertAlign val="superscript"/>
      <sz val="14"/>
      <color theme="1" tint="0.249977111117893"/>
      <name val="TH SarabunPSK"/>
      <family val="2"/>
    </font>
    <font>
      <b/>
      <sz val="13"/>
      <color theme="1" tint="0.249977111117893"/>
      <name val="TH SarabunPSK"/>
      <family val="2"/>
    </font>
    <font>
      <sz val="18"/>
      <color theme="1"/>
      <name val="TH SarabunPSK"/>
      <family val="2"/>
    </font>
    <font>
      <b/>
      <sz val="18"/>
      <name val="TH SarabunPSK"/>
      <family val="2"/>
    </font>
    <font>
      <b/>
      <sz val="18"/>
      <color rgb="FF002060"/>
      <name val="TH SarabunPSK"/>
      <family val="2"/>
    </font>
    <font>
      <b/>
      <sz val="18"/>
      <color theme="1" tint="0.249977111117893"/>
      <name val="TH SarabunPSK"/>
      <family val="2"/>
    </font>
    <font>
      <sz val="18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rgb="FF002060"/>
      <name val="TH SarabunPSK"/>
      <family val="2"/>
    </font>
    <font>
      <b/>
      <sz val="16"/>
      <color theme="1" tint="0.249977111117893"/>
      <name val="TH SarabunPSK"/>
      <family val="2"/>
    </font>
    <font>
      <sz val="15"/>
      <color theme="1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  <font>
      <sz val="14"/>
      <color rgb="FF002060"/>
      <name val="TH SarabunPSK"/>
      <family val="2"/>
    </font>
    <font>
      <b/>
      <sz val="15"/>
      <color theme="1" tint="0.249977111117893"/>
      <name val="TH SarabunPSK"/>
      <family val="2"/>
    </font>
    <font>
      <sz val="15"/>
      <color rgb="FF002060"/>
      <name val="TH SarabunPSK"/>
      <family val="2"/>
    </font>
    <font>
      <b/>
      <sz val="15"/>
      <name val="TH SarabunPSK"/>
      <family val="2"/>
    </font>
    <font>
      <sz val="14"/>
      <color theme="1"/>
      <name val="TH SarabunPSK"/>
      <family val="2"/>
    </font>
    <font>
      <b/>
      <u/>
      <sz val="14"/>
      <name val="TH SarabunPSK"/>
      <family val="2"/>
    </font>
    <font>
      <sz val="14"/>
      <name val="TH SarabunIT๙"/>
      <family val="2"/>
    </font>
    <font>
      <i/>
      <sz val="14"/>
      <color theme="1" tint="0.249977111117893"/>
      <name val="TH SarabunPSK"/>
      <family val="2"/>
    </font>
    <font>
      <sz val="16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8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right"/>
    </xf>
    <xf numFmtId="0" fontId="2" fillId="2" borderId="0" xfId="0" applyFont="1" applyFill="1" applyAlignment="1"/>
    <xf numFmtId="0" fontId="3" fillId="2" borderId="0" xfId="0" applyFont="1" applyFill="1"/>
    <xf numFmtId="0" fontId="4" fillId="2" borderId="0" xfId="0" applyFont="1" applyFill="1" applyAlignment="1">
      <alignment horizontal="right"/>
    </xf>
    <xf numFmtId="0" fontId="3" fillId="0" borderId="0" xfId="0" applyFont="1"/>
    <xf numFmtId="0" fontId="4" fillId="2" borderId="0" xfId="0" applyFont="1" applyFill="1" applyAlignment="1">
      <alignment horizontal="center"/>
    </xf>
    <xf numFmtId="0" fontId="5" fillId="2" borderId="0" xfId="0" applyFont="1" applyFill="1" applyBorder="1" applyAlignment="1"/>
    <xf numFmtId="0" fontId="4" fillId="0" borderId="0" xfId="0" applyFont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top"/>
    </xf>
    <xf numFmtId="0" fontId="5" fillId="3" borderId="21" xfId="0" applyFont="1" applyFill="1" applyBorder="1" applyAlignment="1">
      <alignment horizontal="center" vertical="top" wrapText="1"/>
    </xf>
    <xf numFmtId="0" fontId="5" fillId="3" borderId="17" xfId="0" applyFont="1" applyFill="1" applyBorder="1" applyAlignment="1">
      <alignment horizontal="center" vertical="top" wrapText="1"/>
    </xf>
    <xf numFmtId="0" fontId="5" fillId="3" borderId="19" xfId="0" applyFont="1" applyFill="1" applyBorder="1" applyAlignment="1">
      <alignment horizontal="center" vertical="top" wrapText="1"/>
    </xf>
    <xf numFmtId="0" fontId="9" fillId="3" borderId="17" xfId="0" applyFont="1" applyFill="1" applyBorder="1" applyAlignment="1">
      <alignment horizontal="center" vertical="top" wrapText="1"/>
    </xf>
    <xf numFmtId="0" fontId="9" fillId="3" borderId="20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8" fillId="3" borderId="28" xfId="0" applyFont="1" applyFill="1" applyBorder="1"/>
    <xf numFmtId="0" fontId="7" fillId="3" borderId="29" xfId="0" applyFont="1" applyFill="1" applyBorder="1" applyAlignment="1">
      <alignment horizontal="center" vertical="top" wrapText="1"/>
    </xf>
    <xf numFmtId="0" fontId="7" fillId="3" borderId="26" xfId="0" applyFont="1" applyFill="1" applyBorder="1" applyAlignment="1">
      <alignment horizontal="center" vertical="top" wrapText="1"/>
    </xf>
    <xf numFmtId="0" fontId="7" fillId="3" borderId="30" xfId="0" applyFont="1" applyFill="1" applyBorder="1" applyAlignment="1">
      <alignment horizontal="center" vertical="top" wrapText="1"/>
    </xf>
    <xf numFmtId="0" fontId="7" fillId="3" borderId="9" xfId="0" applyFont="1" applyFill="1" applyBorder="1" applyAlignment="1">
      <alignment horizontal="center" vertical="top" wrapText="1"/>
    </xf>
    <xf numFmtId="0" fontId="7" fillId="3" borderId="29" xfId="0" quotePrefix="1" applyFont="1" applyFill="1" applyBorder="1" applyAlignment="1">
      <alignment horizontal="center" vertical="top" wrapText="1"/>
    </xf>
    <xf numFmtId="0" fontId="11" fillId="3" borderId="30" xfId="0" applyFont="1" applyFill="1" applyBorder="1" applyAlignment="1">
      <alignment horizontal="center" vertical="top" wrapText="1"/>
    </xf>
    <xf numFmtId="0" fontId="11" fillId="3" borderId="31" xfId="0" applyFont="1" applyFill="1" applyBorder="1" applyAlignment="1">
      <alignment horizontal="center" vertical="top" wrapText="1"/>
    </xf>
    <xf numFmtId="0" fontId="7" fillId="3" borderId="26" xfId="0" quotePrefix="1" applyFont="1" applyFill="1" applyBorder="1" applyAlignment="1">
      <alignment horizontal="center" vertical="top" wrapText="1"/>
    </xf>
    <xf numFmtId="0" fontId="11" fillId="3" borderId="25" xfId="0" applyFont="1" applyFill="1" applyBorder="1" applyAlignment="1">
      <alignment horizontal="center" vertical="top" wrapText="1"/>
    </xf>
    <xf numFmtId="0" fontId="7" fillId="3" borderId="8" xfId="0" applyFont="1" applyFill="1" applyBorder="1" applyAlignment="1">
      <alignment horizontal="center" vertical="top" wrapText="1"/>
    </xf>
    <xf numFmtId="0" fontId="7" fillId="3" borderId="28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vertical="top"/>
    </xf>
    <xf numFmtId="0" fontId="13" fillId="4" borderId="32" xfId="0" applyFont="1" applyFill="1" applyBorder="1" applyAlignment="1">
      <alignment vertical="top"/>
    </xf>
    <xf numFmtId="164" fontId="13" fillId="4" borderId="33" xfId="1" applyFont="1" applyFill="1" applyBorder="1" applyAlignment="1">
      <alignment vertical="top"/>
    </xf>
    <xf numFmtId="164" fontId="13" fillId="4" borderId="13" xfId="1" applyFont="1" applyFill="1" applyBorder="1" applyAlignment="1">
      <alignment vertical="top"/>
    </xf>
    <xf numFmtId="164" fontId="13" fillId="4" borderId="34" xfId="1" applyFont="1" applyFill="1" applyBorder="1" applyAlignment="1">
      <alignment vertical="top"/>
    </xf>
    <xf numFmtId="164" fontId="14" fillId="4" borderId="33" xfId="1" applyFont="1" applyFill="1" applyBorder="1" applyAlignment="1">
      <alignment vertical="top"/>
    </xf>
    <xf numFmtId="164" fontId="14" fillId="4" borderId="34" xfId="1" applyFont="1" applyFill="1" applyBorder="1" applyAlignment="1">
      <alignment vertical="top"/>
    </xf>
    <xf numFmtId="2" fontId="14" fillId="4" borderId="34" xfId="2" applyNumberFormat="1" applyFont="1" applyFill="1" applyBorder="1" applyAlignment="1">
      <alignment horizontal="center" vertical="top"/>
    </xf>
    <xf numFmtId="2" fontId="15" fillId="4" borderId="34" xfId="2" applyNumberFormat="1" applyFont="1" applyFill="1" applyBorder="1" applyAlignment="1">
      <alignment horizontal="center" vertical="top"/>
    </xf>
    <xf numFmtId="165" fontId="15" fillId="4" borderId="35" xfId="2" applyNumberFormat="1" applyFont="1" applyFill="1" applyBorder="1" applyAlignment="1">
      <alignment horizontal="center"/>
    </xf>
    <xf numFmtId="164" fontId="14" fillId="4" borderId="13" xfId="1" applyFont="1" applyFill="1" applyBorder="1" applyAlignment="1">
      <alignment vertical="top"/>
    </xf>
    <xf numFmtId="165" fontId="15" fillId="4" borderId="14" xfId="2" applyNumberFormat="1" applyFont="1" applyFill="1" applyBorder="1" applyAlignment="1">
      <alignment horizontal="center"/>
    </xf>
    <xf numFmtId="164" fontId="14" fillId="4" borderId="11" xfId="1" applyFont="1" applyFill="1" applyBorder="1" applyAlignment="1">
      <alignment horizontal="center"/>
    </xf>
    <xf numFmtId="164" fontId="14" fillId="4" borderId="32" xfId="1" applyNumberFormat="1" applyFont="1" applyFill="1" applyBorder="1" applyAlignment="1">
      <alignment horizontal="center" vertical="top"/>
    </xf>
    <xf numFmtId="2" fontId="13" fillId="2" borderId="0" xfId="1" applyNumberFormat="1" applyFont="1" applyFill="1" applyBorder="1" applyAlignment="1">
      <alignment horizontal="center" vertical="top"/>
    </xf>
    <xf numFmtId="0" fontId="12" fillId="0" borderId="0" xfId="0" applyFont="1" applyAlignment="1">
      <alignment vertical="top"/>
    </xf>
    <xf numFmtId="10" fontId="12" fillId="0" borderId="0" xfId="2" applyNumberFormat="1" applyFont="1" applyAlignment="1">
      <alignment vertical="top"/>
    </xf>
    <xf numFmtId="0" fontId="13" fillId="0" borderId="36" xfId="0" applyFont="1" applyBorder="1" applyAlignment="1">
      <alignment vertical="top"/>
    </xf>
    <xf numFmtId="164" fontId="13" fillId="0" borderId="37" xfId="1" applyFont="1" applyBorder="1" applyAlignment="1">
      <alignment vertical="top"/>
    </xf>
    <xf numFmtId="164" fontId="13" fillId="0" borderId="38" xfId="1" applyFont="1" applyBorder="1" applyAlignment="1">
      <alignment vertical="top"/>
    </xf>
    <xf numFmtId="164" fontId="13" fillId="0" borderId="39" xfId="1" applyFont="1" applyBorder="1" applyAlignment="1">
      <alignment vertical="top"/>
    </xf>
    <xf numFmtId="164" fontId="13" fillId="0" borderId="40" xfId="1" applyFont="1" applyBorder="1" applyAlignment="1">
      <alignment vertical="top"/>
    </xf>
    <xf numFmtId="164" fontId="14" fillId="0" borderId="37" xfId="1" applyFont="1" applyBorder="1" applyAlignment="1">
      <alignment vertical="top"/>
    </xf>
    <xf numFmtId="164" fontId="14" fillId="0" borderId="39" xfId="1" applyFont="1" applyBorder="1" applyAlignment="1">
      <alignment vertical="top"/>
    </xf>
    <xf numFmtId="2" fontId="14" fillId="0" borderId="39" xfId="2" applyNumberFormat="1" applyFont="1" applyBorder="1" applyAlignment="1">
      <alignment horizontal="center" vertical="top"/>
    </xf>
    <xf numFmtId="2" fontId="14" fillId="0" borderId="41" xfId="2" applyNumberFormat="1" applyFont="1" applyBorder="1" applyAlignment="1">
      <alignment horizontal="center" vertical="top"/>
    </xf>
    <xf numFmtId="0" fontId="15" fillId="5" borderId="17" xfId="0" applyFont="1" applyFill="1" applyBorder="1" applyAlignment="1">
      <alignment vertical="top"/>
    </xf>
    <xf numFmtId="0" fontId="15" fillId="5" borderId="19" xfId="0" applyFont="1" applyFill="1" applyBorder="1" applyAlignment="1">
      <alignment vertical="top"/>
    </xf>
    <xf numFmtId="164" fontId="14" fillId="0" borderId="38" xfId="1" applyFont="1" applyBorder="1" applyAlignment="1">
      <alignment vertical="top"/>
    </xf>
    <xf numFmtId="0" fontId="15" fillId="5" borderId="20" xfId="0" applyFont="1" applyFill="1" applyBorder="1" applyAlignment="1">
      <alignment vertical="top"/>
    </xf>
    <xf numFmtId="164" fontId="14" fillId="0" borderId="42" xfId="1" applyFont="1" applyBorder="1" applyAlignment="1">
      <alignment horizontal="center" vertical="top"/>
    </xf>
    <xf numFmtId="164" fontId="14" fillId="0" borderId="36" xfId="1" applyFont="1" applyBorder="1" applyAlignment="1">
      <alignment horizontal="center" vertical="top"/>
    </xf>
    <xf numFmtId="2" fontId="16" fillId="2" borderId="0" xfId="1" applyNumberFormat="1" applyFont="1" applyFill="1" applyBorder="1" applyAlignment="1">
      <alignment vertical="top"/>
    </xf>
    <xf numFmtId="0" fontId="13" fillId="0" borderId="43" xfId="0" applyFont="1" applyBorder="1" applyAlignment="1">
      <alignment vertical="top" wrapText="1"/>
    </xf>
    <xf numFmtId="164" fontId="13" fillId="0" borderId="44" xfId="1" applyFont="1" applyBorder="1" applyAlignment="1">
      <alignment vertical="top"/>
    </xf>
    <xf numFmtId="164" fontId="13" fillId="0" borderId="45" xfId="1" applyFont="1" applyBorder="1" applyAlignment="1">
      <alignment vertical="top"/>
    </xf>
    <xf numFmtId="164" fontId="13" fillId="0" borderId="46" xfId="1" applyFont="1" applyBorder="1" applyAlignment="1">
      <alignment vertical="top"/>
    </xf>
    <xf numFmtId="164" fontId="13" fillId="0" borderId="47" xfId="1" applyFont="1" applyBorder="1" applyAlignment="1">
      <alignment vertical="top"/>
    </xf>
    <xf numFmtId="164" fontId="14" fillId="0" borderId="44" xfId="1" applyFont="1" applyBorder="1" applyAlignment="1">
      <alignment vertical="top"/>
    </xf>
    <xf numFmtId="164" fontId="14" fillId="0" borderId="46" xfId="1" applyFont="1" applyBorder="1" applyAlignment="1">
      <alignment vertical="top"/>
    </xf>
    <xf numFmtId="2" fontId="14" fillId="0" borderId="46" xfId="2" applyNumberFormat="1" applyFont="1" applyBorder="1" applyAlignment="1">
      <alignment horizontal="center" vertical="top"/>
    </xf>
    <xf numFmtId="0" fontId="15" fillId="5" borderId="48" xfId="0" applyFont="1" applyFill="1" applyBorder="1" applyAlignment="1">
      <alignment vertical="top"/>
    </xf>
    <xf numFmtId="0" fontId="15" fillId="5" borderId="49" xfId="0" applyFont="1" applyFill="1" applyBorder="1" applyAlignment="1">
      <alignment vertical="top"/>
    </xf>
    <xf numFmtId="164" fontId="14" fillId="0" borderId="45" xfId="1" applyFont="1" applyBorder="1" applyAlignment="1">
      <alignment vertical="top"/>
    </xf>
    <xf numFmtId="0" fontId="15" fillId="5" borderId="50" xfId="0" applyFont="1" applyFill="1" applyBorder="1" applyAlignment="1">
      <alignment vertical="top"/>
    </xf>
    <xf numFmtId="164" fontId="14" fillId="0" borderId="51" xfId="1" applyFont="1" applyBorder="1" applyAlignment="1">
      <alignment horizontal="center" vertical="top"/>
    </xf>
    <xf numFmtId="164" fontId="14" fillId="0" borderId="43" xfId="1" applyFont="1" applyBorder="1" applyAlignment="1">
      <alignment horizontal="center" vertical="top"/>
    </xf>
    <xf numFmtId="0" fontId="12" fillId="2" borderId="0" xfId="0" applyFont="1" applyFill="1"/>
    <xf numFmtId="0" fontId="13" fillId="4" borderId="32" xfId="0" applyFont="1" applyFill="1" applyBorder="1"/>
    <xf numFmtId="164" fontId="13" fillId="4" borderId="33" xfId="1" applyFont="1" applyFill="1" applyBorder="1"/>
    <xf numFmtId="164" fontId="13" fillId="4" borderId="13" xfId="1" applyFont="1" applyFill="1" applyBorder="1"/>
    <xf numFmtId="164" fontId="13" fillId="4" borderId="34" xfId="1" applyFont="1" applyFill="1" applyBorder="1"/>
    <xf numFmtId="164" fontId="13" fillId="4" borderId="52" xfId="1" applyFont="1" applyFill="1" applyBorder="1"/>
    <xf numFmtId="164" fontId="14" fillId="4" borderId="33" xfId="1" applyFont="1" applyFill="1" applyBorder="1"/>
    <xf numFmtId="164" fontId="14" fillId="4" borderId="34" xfId="1" applyFont="1" applyFill="1" applyBorder="1"/>
    <xf numFmtId="2" fontId="14" fillId="4" borderId="34" xfId="2" applyNumberFormat="1" applyFont="1" applyFill="1" applyBorder="1" applyAlignment="1">
      <alignment horizontal="center"/>
    </xf>
    <xf numFmtId="2" fontId="15" fillId="4" borderId="34" xfId="2" applyNumberFormat="1" applyFont="1" applyFill="1" applyBorder="1" applyAlignment="1">
      <alignment horizontal="center"/>
    </xf>
    <xf numFmtId="164" fontId="14" fillId="4" borderId="13" xfId="1" applyFont="1" applyFill="1" applyBorder="1"/>
    <xf numFmtId="164" fontId="14" fillId="4" borderId="32" xfId="1" applyFont="1" applyFill="1" applyBorder="1" applyAlignment="1">
      <alignment horizontal="center"/>
    </xf>
    <xf numFmtId="2" fontId="13" fillId="2" borderId="0" xfId="1" applyNumberFormat="1" applyFont="1" applyFill="1" applyBorder="1" applyAlignment="1">
      <alignment horizontal="center"/>
    </xf>
    <xf numFmtId="0" fontId="12" fillId="0" borderId="0" xfId="0" applyFont="1"/>
    <xf numFmtId="164" fontId="16" fillId="0" borderId="37" xfId="1" applyFont="1" applyBorder="1" applyAlignment="1">
      <alignment vertical="top"/>
    </xf>
    <xf numFmtId="164" fontId="15" fillId="5" borderId="17" xfId="1" applyFont="1" applyFill="1" applyBorder="1" applyAlignment="1">
      <alignment horizontal="center" vertical="top"/>
    </xf>
    <xf numFmtId="2" fontId="15" fillId="5" borderId="19" xfId="2" applyNumberFormat="1" applyFont="1" applyFill="1" applyBorder="1" applyAlignment="1">
      <alignment horizontal="center" vertical="top"/>
    </xf>
    <xf numFmtId="2" fontId="15" fillId="5" borderId="20" xfId="2" applyNumberFormat="1" applyFont="1" applyFill="1" applyBorder="1" applyAlignment="1">
      <alignment horizontal="center" vertical="top"/>
    </xf>
    <xf numFmtId="164" fontId="14" fillId="0" borderId="53" xfId="1" applyFont="1" applyBorder="1" applyAlignment="1">
      <alignment horizontal="center" vertical="top"/>
    </xf>
    <xf numFmtId="0" fontId="3" fillId="0" borderId="0" xfId="0" applyFont="1" applyAlignment="1">
      <alignment vertical="top" wrapText="1"/>
    </xf>
    <xf numFmtId="0" fontId="13" fillId="0" borderId="54" xfId="0" applyFont="1" applyBorder="1" applyAlignment="1">
      <alignment vertical="top"/>
    </xf>
    <xf numFmtId="164" fontId="16" fillId="0" borderId="55" xfId="1" applyFont="1" applyBorder="1" applyAlignment="1">
      <alignment vertical="top"/>
    </xf>
    <xf numFmtId="164" fontId="13" fillId="0" borderId="56" xfId="1" applyFont="1" applyBorder="1" applyAlignment="1">
      <alignment vertical="top"/>
    </xf>
    <xf numFmtId="164" fontId="13" fillId="0" borderId="41" xfId="1" applyFont="1" applyBorder="1" applyAlignment="1">
      <alignment vertical="top"/>
    </xf>
    <xf numFmtId="164" fontId="13" fillId="0" borderId="57" xfId="1" applyFont="1" applyBorder="1" applyAlignment="1">
      <alignment vertical="top"/>
    </xf>
    <xf numFmtId="164" fontId="14" fillId="0" borderId="55" xfId="1" applyFont="1" applyBorder="1" applyAlignment="1">
      <alignment vertical="top"/>
    </xf>
    <xf numFmtId="164" fontId="14" fillId="0" borderId="41" xfId="1" applyFont="1" applyBorder="1" applyAlignment="1">
      <alignment vertical="top"/>
    </xf>
    <xf numFmtId="164" fontId="14" fillId="0" borderId="58" xfId="1" applyFont="1" applyBorder="1" applyAlignment="1">
      <alignment vertical="top"/>
    </xf>
    <xf numFmtId="164" fontId="15" fillId="5" borderId="23" xfId="1" applyFont="1" applyFill="1" applyBorder="1" applyAlignment="1">
      <alignment horizontal="center" vertical="top"/>
    </xf>
    <xf numFmtId="2" fontId="15" fillId="5" borderId="24" xfId="2" applyNumberFormat="1" applyFont="1" applyFill="1" applyBorder="1" applyAlignment="1">
      <alignment horizontal="center" vertical="top"/>
    </xf>
    <xf numFmtId="164" fontId="14" fillId="0" borderId="56" xfId="1" applyFont="1" applyBorder="1" applyAlignment="1">
      <alignment vertical="top"/>
    </xf>
    <xf numFmtId="2" fontId="15" fillId="5" borderId="59" xfId="2" applyNumberFormat="1" applyFont="1" applyFill="1" applyBorder="1" applyAlignment="1">
      <alignment horizontal="center" vertical="top"/>
    </xf>
    <xf numFmtId="164" fontId="14" fillId="0" borderId="54" xfId="1" applyFont="1" applyBorder="1" applyAlignment="1">
      <alignment horizontal="center" vertical="top"/>
    </xf>
    <xf numFmtId="0" fontId="13" fillId="0" borderId="54" xfId="0" applyFont="1" applyBorder="1" applyAlignment="1">
      <alignment vertical="top" wrapText="1"/>
    </xf>
    <xf numFmtId="0" fontId="3" fillId="2" borderId="0" xfId="0" applyFont="1" applyFill="1" applyAlignment="1">
      <alignment vertical="top"/>
    </xf>
    <xf numFmtId="0" fontId="19" fillId="0" borderId="54" xfId="0" applyFont="1" applyBorder="1" applyAlignment="1">
      <alignment vertical="top"/>
    </xf>
    <xf numFmtId="164" fontId="19" fillId="0" borderId="22" xfId="1" applyFont="1" applyBorder="1" applyAlignment="1">
      <alignment vertical="top"/>
    </xf>
    <xf numFmtId="164" fontId="19" fillId="0" borderId="41" xfId="1" applyFont="1" applyBorder="1" applyAlignment="1">
      <alignment vertical="top"/>
    </xf>
    <xf numFmtId="164" fontId="19" fillId="0" borderId="56" xfId="1" applyFont="1" applyBorder="1" applyAlignment="1">
      <alignment vertical="top"/>
    </xf>
    <xf numFmtId="164" fontId="19" fillId="0" borderId="57" xfId="1" applyFont="1" applyBorder="1" applyAlignment="1">
      <alignment vertical="top"/>
    </xf>
    <xf numFmtId="164" fontId="20" fillId="0" borderId="55" xfId="1" applyFont="1" applyBorder="1" applyAlignment="1">
      <alignment vertical="top"/>
    </xf>
    <xf numFmtId="164" fontId="20" fillId="0" borderId="41" xfId="1" applyFont="1" applyBorder="1" applyAlignment="1">
      <alignment vertical="top"/>
    </xf>
    <xf numFmtId="2" fontId="20" fillId="0" borderId="41" xfId="2" applyNumberFormat="1" applyFont="1" applyBorder="1" applyAlignment="1">
      <alignment horizontal="center" vertical="top"/>
    </xf>
    <xf numFmtId="164" fontId="21" fillId="5" borderId="23" xfId="1" applyFont="1" applyFill="1" applyBorder="1" applyAlignment="1">
      <alignment horizontal="center" vertical="top"/>
    </xf>
    <xf numFmtId="2" fontId="21" fillId="5" borderId="24" xfId="2" applyNumberFormat="1" applyFont="1" applyFill="1" applyBorder="1" applyAlignment="1">
      <alignment horizontal="center" vertical="top"/>
    </xf>
    <xf numFmtId="164" fontId="20" fillId="0" borderId="27" xfId="1" applyFont="1" applyBorder="1" applyAlignment="1">
      <alignment vertical="top"/>
    </xf>
    <xf numFmtId="164" fontId="20" fillId="0" borderId="23" xfId="1" applyFont="1" applyBorder="1" applyAlignment="1">
      <alignment vertical="top"/>
    </xf>
    <xf numFmtId="2" fontId="20" fillId="0" borderId="23" xfId="2" applyNumberFormat="1" applyFont="1" applyBorder="1" applyAlignment="1">
      <alignment horizontal="center" vertical="top"/>
    </xf>
    <xf numFmtId="2" fontId="21" fillId="5" borderId="59" xfId="2" applyNumberFormat="1" applyFont="1" applyFill="1" applyBorder="1" applyAlignment="1">
      <alignment horizontal="center" vertical="top"/>
    </xf>
    <xf numFmtId="164" fontId="20" fillId="0" borderId="42" xfId="1" applyFont="1" applyBorder="1" applyAlignment="1">
      <alignment horizontal="center" vertical="top"/>
    </xf>
    <xf numFmtId="164" fontId="20" fillId="0" borderId="54" xfId="1" applyFont="1" applyBorder="1" applyAlignment="1">
      <alignment horizontal="center" vertical="top"/>
    </xf>
    <xf numFmtId="2" fontId="18" fillId="2" borderId="0" xfId="1" applyNumberFormat="1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19" fillId="0" borderId="54" xfId="0" applyFont="1" applyBorder="1" applyAlignment="1">
      <alignment horizontal="left" vertical="top" wrapText="1"/>
    </xf>
    <xf numFmtId="0" fontId="22" fillId="2" borderId="0" xfId="0" applyFont="1" applyFill="1" applyAlignment="1">
      <alignment vertical="top"/>
    </xf>
    <xf numFmtId="0" fontId="23" fillId="0" borderId="7" xfId="0" quotePrefix="1" applyFont="1" applyBorder="1" applyAlignment="1">
      <alignment vertical="top"/>
    </xf>
    <xf numFmtId="164" fontId="23" fillId="0" borderId="22" xfId="1" applyFont="1" applyBorder="1" applyAlignment="1">
      <alignment vertical="top"/>
    </xf>
    <xf numFmtId="164" fontId="24" fillId="0" borderId="27" xfId="1" applyFont="1" applyBorder="1" applyAlignment="1">
      <alignment vertical="top"/>
    </xf>
    <xf numFmtId="164" fontId="24" fillId="0" borderId="23" xfId="1" applyFont="1" applyBorder="1" applyAlignment="1">
      <alignment vertical="top"/>
    </xf>
    <xf numFmtId="164" fontId="24" fillId="0" borderId="0" xfId="1" applyFont="1" applyBorder="1" applyAlignment="1">
      <alignment vertical="top"/>
    </xf>
    <xf numFmtId="164" fontId="25" fillId="0" borderId="22" xfId="1" applyFont="1" applyBorder="1" applyAlignment="1">
      <alignment vertical="top"/>
    </xf>
    <xf numFmtId="164" fontId="25" fillId="0" borderId="23" xfId="1" applyFont="1" applyBorder="1" applyAlignment="1">
      <alignment vertical="top"/>
    </xf>
    <xf numFmtId="2" fontId="25" fillId="0" borderId="23" xfId="2" applyNumberFormat="1" applyFont="1" applyBorder="1" applyAlignment="1">
      <alignment horizontal="center" vertical="top"/>
    </xf>
    <xf numFmtId="164" fontId="26" fillId="5" borderId="23" xfId="1" applyFont="1" applyFill="1" applyBorder="1" applyAlignment="1">
      <alignment horizontal="center" vertical="top"/>
    </xf>
    <xf numFmtId="2" fontId="26" fillId="5" borderId="24" xfId="2" applyNumberFormat="1" applyFont="1" applyFill="1" applyBorder="1" applyAlignment="1">
      <alignment horizontal="center" vertical="top"/>
    </xf>
    <xf numFmtId="164" fontId="27" fillId="0" borderId="27" xfId="1" applyFont="1" applyBorder="1" applyAlignment="1">
      <alignment vertical="top"/>
    </xf>
    <xf numFmtId="164" fontId="27" fillId="0" borderId="23" xfId="1" applyFont="1" applyBorder="1" applyAlignment="1">
      <alignment vertical="top"/>
    </xf>
    <xf numFmtId="2" fontId="27" fillId="0" borderId="23" xfId="2" applyNumberFormat="1" applyFont="1" applyBorder="1" applyAlignment="1">
      <alignment horizontal="center" vertical="top"/>
    </xf>
    <xf numFmtId="2" fontId="26" fillId="5" borderId="59" xfId="2" applyNumberFormat="1" applyFont="1" applyFill="1" applyBorder="1" applyAlignment="1">
      <alignment horizontal="center" vertical="top"/>
    </xf>
    <xf numFmtId="164" fontId="27" fillId="0" borderId="15" xfId="1" applyFont="1" applyBorder="1" applyAlignment="1">
      <alignment horizontal="center" vertical="top"/>
    </xf>
    <xf numFmtId="164" fontId="27" fillId="0" borderId="28" xfId="1" applyFont="1" applyBorder="1" applyAlignment="1">
      <alignment horizontal="center" vertical="top"/>
    </xf>
    <xf numFmtId="2" fontId="28" fillId="2" borderId="0" xfId="1" applyNumberFormat="1" applyFont="1" applyFill="1" applyBorder="1" applyAlignment="1">
      <alignment horizontal="center" vertical="top"/>
    </xf>
    <xf numFmtId="0" fontId="22" fillId="0" borderId="0" xfId="0" applyFont="1" applyAlignment="1">
      <alignment vertical="top"/>
    </xf>
    <xf numFmtId="0" fontId="13" fillId="4" borderId="60" xfId="0" applyFont="1" applyFill="1" applyBorder="1"/>
    <xf numFmtId="164" fontId="13" fillId="4" borderId="61" xfId="0" applyNumberFormat="1" applyFont="1" applyFill="1" applyBorder="1"/>
    <xf numFmtId="164" fontId="13" fillId="4" borderId="62" xfId="0" applyNumberFormat="1" applyFont="1" applyFill="1" applyBorder="1"/>
    <xf numFmtId="164" fontId="13" fillId="4" borderId="63" xfId="0" applyNumberFormat="1" applyFont="1" applyFill="1" applyBorder="1"/>
    <xf numFmtId="164" fontId="13" fillId="4" borderId="62" xfId="1" applyFont="1" applyFill="1" applyBorder="1"/>
    <xf numFmtId="164" fontId="14" fillId="4" borderId="61" xfId="0" applyNumberFormat="1" applyFont="1" applyFill="1" applyBorder="1"/>
    <xf numFmtId="164" fontId="14" fillId="4" borderId="63" xfId="0" applyNumberFormat="1" applyFont="1" applyFill="1" applyBorder="1"/>
    <xf numFmtId="2" fontId="14" fillId="4" borderId="63" xfId="2" applyNumberFormat="1" applyFont="1" applyFill="1" applyBorder="1" applyAlignment="1">
      <alignment horizontal="center"/>
    </xf>
    <xf numFmtId="2" fontId="15" fillId="4" borderId="63" xfId="2" applyNumberFormat="1" applyFont="1" applyFill="1" applyBorder="1" applyAlignment="1">
      <alignment horizontal="center"/>
    </xf>
    <xf numFmtId="165" fontId="15" fillId="4" borderId="64" xfId="2" applyNumberFormat="1" applyFont="1" applyFill="1" applyBorder="1" applyAlignment="1">
      <alignment horizontal="center"/>
    </xf>
    <xf numFmtId="164" fontId="14" fillId="4" borderId="62" xfId="0" applyNumberFormat="1" applyFont="1" applyFill="1" applyBorder="1"/>
    <xf numFmtId="165" fontId="15" fillId="4" borderId="65" xfId="2" applyNumberFormat="1" applyFont="1" applyFill="1" applyBorder="1" applyAlignment="1">
      <alignment horizontal="center"/>
    </xf>
    <xf numFmtId="164" fontId="14" fillId="4" borderId="66" xfId="1" applyFont="1" applyFill="1" applyBorder="1" applyAlignment="1">
      <alignment horizontal="center"/>
    </xf>
    <xf numFmtId="164" fontId="14" fillId="4" borderId="60" xfId="1" applyNumberFormat="1" applyFont="1" applyFill="1" applyBorder="1" applyAlignment="1">
      <alignment horizontal="center"/>
    </xf>
    <xf numFmtId="0" fontId="19" fillId="2" borderId="0" xfId="0" applyFont="1" applyFill="1" applyBorder="1"/>
    <xf numFmtId="164" fontId="19" fillId="2" borderId="0" xfId="1" applyFont="1" applyFill="1" applyBorder="1"/>
    <xf numFmtId="1" fontId="19" fillId="2" borderId="0" xfId="2" applyNumberFormat="1" applyFont="1" applyFill="1" applyBorder="1" applyAlignment="1">
      <alignment horizontal="center"/>
    </xf>
    <xf numFmtId="0" fontId="29" fillId="2" borderId="0" xfId="0" quotePrefix="1" applyFont="1" applyFill="1"/>
    <xf numFmtId="0" fontId="29" fillId="2" borderId="0" xfId="0" quotePrefix="1" applyFont="1" applyFill="1" applyAlignment="1"/>
    <xf numFmtId="0" fontId="24" fillId="2" borderId="0" xfId="0" quotePrefix="1" applyFont="1" applyFill="1" applyBorder="1"/>
    <xf numFmtId="164" fontId="24" fillId="2" borderId="0" xfId="1" applyFont="1" applyFill="1" applyBorder="1"/>
    <xf numFmtId="1" fontId="24" fillId="2" borderId="0" xfId="2" applyNumberFormat="1" applyFont="1" applyFill="1" applyBorder="1" applyAlignment="1">
      <alignment horizontal="center"/>
    </xf>
    <xf numFmtId="0" fontId="24" fillId="2" borderId="0" xfId="0" applyFont="1" applyFill="1" applyBorder="1"/>
    <xf numFmtId="0" fontId="29" fillId="0" borderId="0" xfId="0" applyFont="1"/>
    <xf numFmtId="0" fontId="29" fillId="2" borderId="0" xfId="0" applyFont="1" applyFill="1"/>
    <xf numFmtId="0" fontId="3" fillId="2" borderId="0" xfId="0" applyFont="1" applyFill="1" applyAlignment="1"/>
    <xf numFmtId="164" fontId="19" fillId="2" borderId="0" xfId="1" applyFont="1" applyFill="1" applyBorder="1" applyAlignment="1"/>
    <xf numFmtId="0" fontId="19" fillId="2" borderId="0" xfId="0" applyFont="1" applyFill="1" applyBorder="1" applyAlignment="1"/>
    <xf numFmtId="0" fontId="3" fillId="0" borderId="0" xfId="0" applyFont="1" applyAlignment="1"/>
    <xf numFmtId="0" fontId="31" fillId="2" borderId="0" xfId="0" applyFont="1" applyFill="1" applyBorder="1"/>
    <xf numFmtId="164" fontId="19" fillId="0" borderId="0" xfId="1" applyFont="1" applyBorder="1" applyAlignment="1"/>
    <xf numFmtId="1" fontId="19" fillId="0" borderId="0" xfId="2" applyNumberFormat="1" applyFont="1" applyBorder="1" applyAlignment="1">
      <alignment horizontal="center"/>
    </xf>
    <xf numFmtId="0" fontId="19" fillId="0" borderId="0" xfId="0" applyFont="1" applyBorder="1" applyAlignment="1"/>
    <xf numFmtId="0" fontId="29" fillId="0" borderId="0" xfId="0" applyFont="1" applyAlignment="1"/>
    <xf numFmtId="0" fontId="32" fillId="0" borderId="0" xfId="0" applyFont="1" applyBorder="1" applyAlignment="1"/>
    <xf numFmtId="164" fontId="24" fillId="0" borderId="0" xfId="1" applyFont="1" applyBorder="1" applyAlignment="1"/>
    <xf numFmtId="1" fontId="24" fillId="0" borderId="0" xfId="2" applyNumberFormat="1" applyFont="1" applyBorder="1" applyAlignment="1">
      <alignment horizontal="center"/>
    </xf>
    <xf numFmtId="0" fontId="24" fillId="0" borderId="0" xfId="0" applyFont="1" applyBorder="1" applyAlignment="1"/>
    <xf numFmtId="0" fontId="24" fillId="2" borderId="0" xfId="0" applyFont="1" applyFill="1" applyBorder="1" applyAlignment="1"/>
    <xf numFmtId="0" fontId="33" fillId="0" borderId="0" xfId="0" applyFont="1"/>
    <xf numFmtId="0" fontId="33" fillId="2" borderId="0" xfId="0" applyFont="1" applyFill="1"/>
    <xf numFmtId="0" fontId="5" fillId="3" borderId="17" xfId="0" applyFont="1" applyFill="1" applyBorder="1" applyAlignment="1">
      <alignment horizontal="center" vertical="top" wrapText="1"/>
    </xf>
    <xf numFmtId="0" fontId="5" fillId="3" borderId="23" xfId="0" applyFont="1" applyFill="1" applyBorder="1" applyAlignment="1">
      <alignment horizontal="center" vertical="top" wrapText="1"/>
    </xf>
    <xf numFmtId="0" fontId="5" fillId="3" borderId="20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top" wrapText="1"/>
    </xf>
    <xf numFmtId="0" fontId="5" fillId="3" borderId="25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 vertical="top" wrapText="1"/>
    </xf>
    <xf numFmtId="0" fontId="5" fillId="3" borderId="22" xfId="0" applyFont="1" applyFill="1" applyBorder="1" applyAlignment="1">
      <alignment horizontal="center" vertical="top" wrapText="1"/>
    </xf>
    <xf numFmtId="0" fontId="5" fillId="3" borderId="18" xfId="0" applyFont="1" applyFill="1" applyBorder="1" applyAlignment="1">
      <alignment horizontal="center" vertical="top" wrapText="1"/>
    </xf>
    <xf numFmtId="0" fontId="5" fillId="3" borderId="19" xfId="0" applyFont="1" applyFill="1" applyBorder="1" applyAlignment="1">
      <alignment horizontal="center" vertical="top" wrapText="1"/>
    </xf>
    <xf numFmtId="0" fontId="5" fillId="3" borderId="24" xfId="0" applyFont="1" applyFill="1" applyBorder="1" applyAlignment="1">
      <alignment horizontal="center" vertical="top" wrapText="1"/>
    </xf>
    <xf numFmtId="0" fontId="5" fillId="3" borderId="21" xfId="0" applyFont="1" applyFill="1" applyBorder="1" applyAlignment="1">
      <alignment horizontal="center"/>
    </xf>
    <xf numFmtId="0" fontId="5" fillId="3" borderId="27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8" fillId="3" borderId="7" xfId="0" applyFont="1" applyFill="1" applyBorder="1"/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top" wrapText="1"/>
    </xf>
    <xf numFmtId="0" fontId="5" fillId="3" borderId="15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5" fillId="3" borderId="11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905F5-9162-4543-965B-D0C6F6FDDDAF}">
  <sheetPr>
    <tabColor theme="9" tint="-0.249977111117893"/>
  </sheetPr>
  <dimension ref="A2:AB86"/>
  <sheetViews>
    <sheetView tabSelected="1" topLeftCell="A7" zoomScaleNormal="100" zoomScaleSheetLayoutView="175" zoomScalePageLayoutView="80" workbookViewId="0">
      <selection activeCell="H33" sqref="H33"/>
    </sheetView>
  </sheetViews>
  <sheetFormatPr defaultColWidth="9.140625" defaultRowHeight="21"/>
  <cols>
    <col min="1" max="2" width="1.42578125" style="6" customWidth="1"/>
    <col min="3" max="3" width="71.7109375" style="6" customWidth="1"/>
    <col min="4" max="4" width="22.140625" style="6" hidden="1" customWidth="1"/>
    <col min="5" max="5" width="19.7109375" style="6" customWidth="1"/>
    <col min="6" max="6" width="17" style="6" hidden="1" customWidth="1"/>
    <col min="7" max="7" width="17" style="6" customWidth="1"/>
    <col min="8" max="8" width="19.7109375" style="6" customWidth="1"/>
    <col min="9" max="9" width="20" style="6" bestFit="1" customWidth="1"/>
    <col min="10" max="11" width="21" style="6" customWidth="1"/>
    <col min="12" max="12" width="14.85546875" style="6" hidden="1" customWidth="1"/>
    <col min="13" max="13" width="24.28515625" style="6" customWidth="1"/>
    <col min="14" max="14" width="15.85546875" style="6" hidden="1" customWidth="1"/>
    <col min="15" max="15" width="13.140625" style="6" hidden="1" customWidth="1"/>
    <col min="16" max="16" width="18" style="6" hidden="1" customWidth="1"/>
    <col min="17" max="18" width="21" style="6" hidden="1" customWidth="1"/>
    <col min="19" max="19" width="14.85546875" style="6" hidden="1" customWidth="1"/>
    <col min="20" max="20" width="13.7109375" style="6" hidden="1" customWidth="1"/>
    <col min="21" max="21" width="15.85546875" style="6" hidden="1" customWidth="1"/>
    <col min="22" max="22" width="13.140625" style="6" hidden="1" customWidth="1"/>
    <col min="23" max="24" width="19.5703125" style="6" customWidth="1"/>
    <col min="25" max="25" width="1.5703125" style="4" customWidth="1"/>
    <col min="26" max="28" width="9.140625" style="6"/>
    <col min="29" max="29" width="14.140625" style="6" bestFit="1" customWidth="1"/>
    <col min="30" max="16384" width="9.140625" style="6"/>
  </cols>
  <sheetData>
    <row r="2" spans="1:28" s="1" customFormat="1" ht="26.25">
      <c r="C2" s="210" t="s">
        <v>0</v>
      </c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"/>
    </row>
    <row r="3" spans="1:28" s="1" customFormat="1" ht="26.25">
      <c r="C3" s="210" t="s">
        <v>1</v>
      </c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"/>
    </row>
    <row r="4" spans="1:28" s="1" customFormat="1" ht="26.25">
      <c r="C4" s="210" t="s">
        <v>2</v>
      </c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3"/>
    </row>
    <row r="5" spans="1:28" s="1" customFormat="1" ht="26.25">
      <c r="C5" s="210" t="s">
        <v>3</v>
      </c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3"/>
    </row>
    <row r="6" spans="1:28" ht="21.75" thickBo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5"/>
      <c r="P6" s="4"/>
      <c r="Q6" s="4"/>
      <c r="R6" s="4"/>
      <c r="S6" s="4"/>
      <c r="T6" s="4"/>
      <c r="U6" s="4"/>
      <c r="V6" s="5"/>
      <c r="W6" s="5"/>
      <c r="X6" s="5" t="s">
        <v>4</v>
      </c>
    </row>
    <row r="7" spans="1:28" s="9" customFormat="1" ht="18.75" customHeight="1">
      <c r="A7" s="7"/>
      <c r="B7" s="7"/>
      <c r="C7" s="211" t="s">
        <v>5</v>
      </c>
      <c r="D7" s="214" t="s">
        <v>6</v>
      </c>
      <c r="E7" s="215"/>
      <c r="F7" s="215"/>
      <c r="G7" s="215"/>
      <c r="H7" s="216"/>
      <c r="I7" s="220" t="s">
        <v>7</v>
      </c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2" t="s">
        <v>8</v>
      </c>
      <c r="X7" s="224" t="s">
        <v>9</v>
      </c>
      <c r="Y7" s="8"/>
    </row>
    <row r="8" spans="1:28" s="9" customFormat="1" ht="18.75" hidden="1">
      <c r="A8" s="7"/>
      <c r="B8" s="7"/>
      <c r="C8" s="212"/>
      <c r="D8" s="217"/>
      <c r="E8" s="218"/>
      <c r="F8" s="218"/>
      <c r="G8" s="218"/>
      <c r="H8" s="219"/>
      <c r="I8" s="226" t="s">
        <v>1</v>
      </c>
      <c r="J8" s="202"/>
      <c r="K8" s="202"/>
      <c r="L8" s="202"/>
      <c r="M8" s="202"/>
      <c r="N8" s="202"/>
      <c r="O8" s="227"/>
      <c r="P8" s="201" t="s">
        <v>1</v>
      </c>
      <c r="Q8" s="202"/>
      <c r="R8" s="202"/>
      <c r="S8" s="202"/>
      <c r="T8" s="202"/>
      <c r="U8" s="202"/>
      <c r="V8" s="202"/>
      <c r="W8" s="223"/>
      <c r="X8" s="225"/>
      <c r="Y8" s="8"/>
    </row>
    <row r="9" spans="1:28" s="9" customFormat="1" ht="18.75" customHeight="1">
      <c r="A9" s="7"/>
      <c r="B9" s="7"/>
      <c r="C9" s="212"/>
      <c r="D9" s="203" t="s">
        <v>10</v>
      </c>
      <c r="E9" s="193" t="s">
        <v>11</v>
      </c>
      <c r="F9" s="10"/>
      <c r="G9" s="205" t="s">
        <v>12</v>
      </c>
      <c r="H9" s="206" t="s">
        <v>13</v>
      </c>
      <c r="I9" s="203" t="s">
        <v>14</v>
      </c>
      <c r="J9" s="193" t="s">
        <v>15</v>
      </c>
      <c r="K9" s="193" t="s">
        <v>16</v>
      </c>
      <c r="L9" s="195" t="s">
        <v>17</v>
      </c>
      <c r="M9" s="196"/>
      <c r="N9" s="196"/>
      <c r="O9" s="208"/>
      <c r="P9" s="193" t="s">
        <v>14</v>
      </c>
      <c r="Q9" s="193" t="s">
        <v>18</v>
      </c>
      <c r="R9" s="193" t="s">
        <v>19</v>
      </c>
      <c r="S9" s="195" t="s">
        <v>20</v>
      </c>
      <c r="T9" s="196"/>
      <c r="U9" s="196"/>
      <c r="V9" s="196"/>
      <c r="W9" s="223"/>
      <c r="X9" s="225"/>
      <c r="Y9" s="8"/>
    </row>
    <row r="10" spans="1:28" s="9" customFormat="1" ht="18.75" customHeight="1">
      <c r="A10" s="7"/>
      <c r="B10" s="7"/>
      <c r="C10" s="212"/>
      <c r="D10" s="204"/>
      <c r="E10" s="194"/>
      <c r="F10" s="10"/>
      <c r="G10" s="197"/>
      <c r="H10" s="207"/>
      <c r="I10" s="204"/>
      <c r="J10" s="194"/>
      <c r="K10" s="194"/>
      <c r="L10" s="197" t="s">
        <v>21</v>
      </c>
      <c r="M10" s="198" t="s">
        <v>22</v>
      </c>
      <c r="N10" s="199"/>
      <c r="O10" s="200"/>
      <c r="P10" s="194"/>
      <c r="Q10" s="194"/>
      <c r="R10" s="194"/>
      <c r="S10" s="193" t="s">
        <v>21</v>
      </c>
      <c r="T10" s="198" t="s">
        <v>23</v>
      </c>
      <c r="U10" s="199"/>
      <c r="V10" s="199"/>
      <c r="W10" s="223"/>
      <c r="X10" s="225"/>
      <c r="Y10" s="8"/>
    </row>
    <row r="11" spans="1:28" s="19" customFormat="1" ht="59.25" customHeight="1">
      <c r="A11" s="11"/>
      <c r="B11" s="11"/>
      <c r="C11" s="213"/>
      <c r="D11" s="204"/>
      <c r="E11" s="194"/>
      <c r="F11" s="12" t="s">
        <v>24</v>
      </c>
      <c r="G11" s="197"/>
      <c r="H11" s="207"/>
      <c r="I11" s="204"/>
      <c r="J11" s="194"/>
      <c r="K11" s="194"/>
      <c r="L11" s="197"/>
      <c r="M11" s="13" t="s">
        <v>25</v>
      </c>
      <c r="N11" s="13" t="s">
        <v>26</v>
      </c>
      <c r="O11" s="14" t="s">
        <v>27</v>
      </c>
      <c r="P11" s="209"/>
      <c r="Q11" s="194"/>
      <c r="R11" s="194"/>
      <c r="S11" s="194"/>
      <c r="T11" s="13" t="s">
        <v>25</v>
      </c>
      <c r="U11" s="15" t="s">
        <v>28</v>
      </c>
      <c r="V11" s="16" t="s">
        <v>27</v>
      </c>
      <c r="W11" s="223"/>
      <c r="X11" s="225"/>
      <c r="Y11" s="17"/>
      <c r="Z11" s="18"/>
    </row>
    <row r="12" spans="1:28" s="19" customFormat="1" ht="21" customHeight="1">
      <c r="A12" s="11"/>
      <c r="B12" s="11"/>
      <c r="C12" s="20"/>
      <c r="D12" s="21" t="s">
        <v>29</v>
      </c>
      <c r="E12" s="22" t="s">
        <v>29</v>
      </c>
      <c r="F12" s="23" t="s">
        <v>30</v>
      </c>
      <c r="G12" s="23" t="s">
        <v>31</v>
      </c>
      <c r="H12" s="24" t="s">
        <v>32</v>
      </c>
      <c r="I12" s="25" t="s">
        <v>33</v>
      </c>
      <c r="J12" s="23" t="s">
        <v>34</v>
      </c>
      <c r="K12" s="23" t="s">
        <v>35</v>
      </c>
      <c r="L12" s="23" t="s">
        <v>36</v>
      </c>
      <c r="M12" s="23" t="s">
        <v>37</v>
      </c>
      <c r="N12" s="26" t="s">
        <v>38</v>
      </c>
      <c r="O12" s="27" t="s">
        <v>39</v>
      </c>
      <c r="P12" s="28" t="s">
        <v>40</v>
      </c>
      <c r="Q12" s="23" t="s">
        <v>41</v>
      </c>
      <c r="R12" s="23" t="s">
        <v>42</v>
      </c>
      <c r="S12" s="23" t="s">
        <v>43</v>
      </c>
      <c r="T12" s="23" t="s">
        <v>44</v>
      </c>
      <c r="U12" s="26" t="s">
        <v>38</v>
      </c>
      <c r="V12" s="29" t="s">
        <v>45</v>
      </c>
      <c r="W12" s="30" t="s">
        <v>46</v>
      </c>
      <c r="X12" s="31" t="s">
        <v>47</v>
      </c>
      <c r="Y12" s="17"/>
      <c r="Z12" s="18"/>
    </row>
    <row r="13" spans="1:28" s="47" customFormat="1" ht="23.25">
      <c r="A13" s="32"/>
      <c r="B13" s="32"/>
      <c r="C13" s="33" t="s">
        <v>48</v>
      </c>
      <c r="D13" s="34">
        <f>SUM(D14:D15)</f>
        <v>147345900</v>
      </c>
      <c r="E13" s="35">
        <f>SUM(E14:E15)</f>
        <v>272895000</v>
      </c>
      <c r="F13" s="36">
        <f t="shared" ref="F13:F19" si="0">D13-E13</f>
        <v>-125549100</v>
      </c>
      <c r="G13" s="35">
        <f>SUM(G14:G15)</f>
        <v>2073523.96</v>
      </c>
      <c r="H13" s="35">
        <f>SUM(H14:H15)</f>
        <v>274968523.95999998</v>
      </c>
      <c r="I13" s="37">
        <f>SUM(I14:I15)</f>
        <v>126701495.01000001</v>
      </c>
      <c r="J13" s="38">
        <f>SUM(J14:J15)</f>
        <v>147592455.58000001</v>
      </c>
      <c r="K13" s="38">
        <f>SUM(K14:K15)</f>
        <v>274293950.59000003</v>
      </c>
      <c r="L13" s="39">
        <f>(K13/D13)*100</f>
        <v>186.1564866005773</v>
      </c>
      <c r="M13" s="39">
        <f t="shared" ref="M13:M26" si="1">(K13/E13)*100</f>
        <v>100.51263328019935</v>
      </c>
      <c r="N13" s="40">
        <v>100</v>
      </c>
      <c r="O13" s="41">
        <f>M13-N13</f>
        <v>0.51263328019935273</v>
      </c>
      <c r="P13" s="42">
        <f>SUM(P14:P15)</f>
        <v>0</v>
      </c>
      <c r="Q13" s="38">
        <f>SUM(Q14:Q15)</f>
        <v>147467176.56</v>
      </c>
      <c r="R13" s="38">
        <f>SUM(R14:R15)</f>
        <v>147467176.56</v>
      </c>
      <c r="S13" s="39">
        <f>(R13/D13)*100</f>
        <v>100.08230738690386</v>
      </c>
      <c r="T13" s="39">
        <f t="shared" ref="T13:T19" si="2">(R13/E13)*100</f>
        <v>54.038064662232735</v>
      </c>
      <c r="U13" s="40">
        <v>80</v>
      </c>
      <c r="V13" s="43">
        <f>T13-U13</f>
        <v>-25.961935337767265</v>
      </c>
      <c r="W13" s="44">
        <f t="shared" ref="W13:W26" si="3">E13-K13</f>
        <v>-1398950.5900000334</v>
      </c>
      <c r="X13" s="45">
        <f t="shared" ref="X13:X26" si="4">H13-K13</f>
        <v>674573.36999994516</v>
      </c>
      <c r="Y13" s="46"/>
      <c r="AB13" s="48"/>
    </row>
    <row r="14" spans="1:28" s="47" customFormat="1" ht="23.25">
      <c r="A14" s="32"/>
      <c r="B14" s="32"/>
      <c r="C14" s="49" t="s">
        <v>49</v>
      </c>
      <c r="D14" s="50">
        <v>0</v>
      </c>
      <c r="E14" s="51">
        <v>125549100</v>
      </c>
      <c r="F14" s="52">
        <f t="shared" si="0"/>
        <v>-125549100</v>
      </c>
      <c r="G14" s="51">
        <f>498339.13+475000+394500+458536.6+125701.67+121446.56</f>
        <v>2073523.96</v>
      </c>
      <c r="H14" s="53">
        <v>127622623.95999999</v>
      </c>
      <c r="I14" s="54">
        <v>126701495.01000001</v>
      </c>
      <c r="J14" s="55">
        <v>246625.58000000002</v>
      </c>
      <c r="K14" s="55">
        <f>SUM(I14:J14)</f>
        <v>126948120.59</v>
      </c>
      <c r="L14" s="56" t="s">
        <v>50</v>
      </c>
      <c r="M14" s="57">
        <f t="shared" si="1"/>
        <v>101.11432148060003</v>
      </c>
      <c r="N14" s="58"/>
      <c r="O14" s="59"/>
      <c r="P14" s="60">
        <v>0</v>
      </c>
      <c r="Q14" s="55">
        <f>32100+89246.56</f>
        <v>121346.56</v>
      </c>
      <c r="R14" s="55">
        <f>SUM(P14:Q14)</f>
        <v>121346.56</v>
      </c>
      <c r="S14" s="56" t="s">
        <v>50</v>
      </c>
      <c r="T14" s="57">
        <f t="shared" si="2"/>
        <v>9.6652672141815429E-2</v>
      </c>
      <c r="U14" s="58"/>
      <c r="V14" s="61"/>
      <c r="W14" s="62">
        <f t="shared" si="3"/>
        <v>-1399020.5900000036</v>
      </c>
      <c r="X14" s="63">
        <f t="shared" si="4"/>
        <v>674503.36999998987</v>
      </c>
      <c r="Y14" s="64"/>
    </row>
    <row r="15" spans="1:28" s="47" customFormat="1" ht="24" thickBot="1">
      <c r="A15" s="32"/>
      <c r="B15" s="32"/>
      <c r="C15" s="65" t="s">
        <v>51</v>
      </c>
      <c r="D15" s="66">
        <v>147345900</v>
      </c>
      <c r="E15" s="67">
        <v>147345900</v>
      </c>
      <c r="F15" s="68">
        <f t="shared" si="0"/>
        <v>0</v>
      </c>
      <c r="G15" s="67">
        <v>0</v>
      </c>
      <c r="H15" s="69">
        <f>SUM(E15,G15)</f>
        <v>147345900</v>
      </c>
      <c r="I15" s="70">
        <v>0</v>
      </c>
      <c r="J15" s="71">
        <v>147345830</v>
      </c>
      <c r="K15" s="71">
        <f>SUM(I15:J15)</f>
        <v>147345830</v>
      </c>
      <c r="L15" s="72">
        <f>(K15/D15)*100</f>
        <v>99.99995249273988</v>
      </c>
      <c r="M15" s="72">
        <f t="shared" si="1"/>
        <v>99.99995249273988</v>
      </c>
      <c r="N15" s="73"/>
      <c r="O15" s="74"/>
      <c r="P15" s="75">
        <v>0</v>
      </c>
      <c r="Q15" s="71">
        <v>147345830</v>
      </c>
      <c r="R15" s="71">
        <f>SUM(P15:Q15)</f>
        <v>147345830</v>
      </c>
      <c r="S15" s="72">
        <f>(R15/D15)*100</f>
        <v>99.99995249273988</v>
      </c>
      <c r="T15" s="72">
        <f t="shared" si="2"/>
        <v>99.99995249273988</v>
      </c>
      <c r="U15" s="73"/>
      <c r="V15" s="76"/>
      <c r="W15" s="77">
        <f t="shared" si="3"/>
        <v>70</v>
      </c>
      <c r="X15" s="78">
        <f t="shared" si="4"/>
        <v>70</v>
      </c>
      <c r="Y15" s="64"/>
    </row>
    <row r="16" spans="1:28" s="92" customFormat="1" ht="23.25">
      <c r="A16" s="79"/>
      <c r="B16" s="79"/>
      <c r="C16" s="80" t="s">
        <v>52</v>
      </c>
      <c r="D16" s="81">
        <f>SUM(D17:D19)</f>
        <v>141615100</v>
      </c>
      <c r="E16" s="82">
        <f>SUM(E17,E18,E19)</f>
        <v>228804400</v>
      </c>
      <c r="F16" s="83">
        <f t="shared" si="0"/>
        <v>-87189300</v>
      </c>
      <c r="G16" s="84">
        <f>SUM(G17,G18,G19)</f>
        <v>318229.81000000006</v>
      </c>
      <c r="H16" s="82">
        <f>SUM(H17,H18,H19)</f>
        <v>229122629.80999997</v>
      </c>
      <c r="I16" s="85">
        <f>SUM(I17,I18,I19)</f>
        <v>3790919.09</v>
      </c>
      <c r="J16" s="86">
        <f>SUM(J17,J18,J19)</f>
        <v>224097255.00999999</v>
      </c>
      <c r="K16" s="86">
        <f>SUM(K17,K18,K19)</f>
        <v>227888174.10000002</v>
      </c>
      <c r="L16" s="87">
        <f>(K16/D16)*100</f>
        <v>160.92081571809786</v>
      </c>
      <c r="M16" s="87">
        <f t="shared" si="1"/>
        <v>99.599559317915222</v>
      </c>
      <c r="N16" s="88">
        <v>100</v>
      </c>
      <c r="O16" s="41">
        <f>M16-N16</f>
        <v>-0.40044068208477768</v>
      </c>
      <c r="P16" s="89">
        <f>SUM(P17:P19)</f>
        <v>6790609.2199999997</v>
      </c>
      <c r="Q16" s="86">
        <f>SUM(Q17:Q19)</f>
        <v>153556186</v>
      </c>
      <c r="R16" s="86">
        <f>SUM(R17:R19)</f>
        <v>160346795.22</v>
      </c>
      <c r="S16" s="87">
        <f>(R16/D16)*100</f>
        <v>113.22718779282717</v>
      </c>
      <c r="T16" s="87">
        <f t="shared" si="2"/>
        <v>70.08029356952926</v>
      </c>
      <c r="U16" s="88">
        <v>82</v>
      </c>
      <c r="V16" s="43">
        <f>T16-U16</f>
        <v>-11.91970643047074</v>
      </c>
      <c r="W16" s="44">
        <f t="shared" si="3"/>
        <v>916225.89999997616</v>
      </c>
      <c r="X16" s="90">
        <f t="shared" si="4"/>
        <v>1234455.7099999487</v>
      </c>
      <c r="Y16" s="91"/>
    </row>
    <row r="17" spans="1:27" s="47" customFormat="1" ht="23.25">
      <c r="A17" s="32"/>
      <c r="B17" s="32"/>
      <c r="C17" s="49" t="s">
        <v>53</v>
      </c>
      <c r="D17" s="93">
        <v>105102000</v>
      </c>
      <c r="E17" s="51">
        <v>163410100</v>
      </c>
      <c r="F17" s="52">
        <f t="shared" si="0"/>
        <v>-58308100</v>
      </c>
      <c r="G17" s="52">
        <v>2391753.77</v>
      </c>
      <c r="H17" s="53">
        <v>165801853.76999998</v>
      </c>
      <c r="I17" s="54">
        <v>0</v>
      </c>
      <c r="J17" s="55">
        <v>165702246.33000001</v>
      </c>
      <c r="K17" s="55">
        <f>SUM(I17:J17)</f>
        <v>165702246.33000001</v>
      </c>
      <c r="L17" s="56">
        <f>(K17/D17)*100</f>
        <v>157.65850919107154</v>
      </c>
      <c r="M17" s="56">
        <f t="shared" si="1"/>
        <v>101.40269562897275</v>
      </c>
      <c r="N17" s="94"/>
      <c r="O17" s="95"/>
      <c r="P17" s="60">
        <v>0</v>
      </c>
      <c r="Q17" s="55">
        <v>127475241.48999999</v>
      </c>
      <c r="R17" s="55">
        <f>SUM(P17:Q17)</f>
        <v>127475241.48999999</v>
      </c>
      <c r="S17" s="56">
        <f>(R17/D17)*100</f>
        <v>121.28717007288157</v>
      </c>
      <c r="T17" s="56">
        <f t="shared" si="2"/>
        <v>78.009401799521569</v>
      </c>
      <c r="U17" s="94"/>
      <c r="V17" s="96"/>
      <c r="W17" s="97">
        <f t="shared" si="3"/>
        <v>-2292146.3300000131</v>
      </c>
      <c r="X17" s="63">
        <f t="shared" si="4"/>
        <v>99607.439999967813</v>
      </c>
      <c r="Y17" s="46"/>
      <c r="AA17" s="98"/>
    </row>
    <row r="18" spans="1:27" s="47" customFormat="1" ht="23.25">
      <c r="A18" s="32"/>
      <c r="B18" s="32"/>
      <c r="C18" s="99" t="s">
        <v>54</v>
      </c>
      <c r="D18" s="100">
        <v>36513100</v>
      </c>
      <c r="E18" s="101">
        <v>43026100</v>
      </c>
      <c r="F18" s="102">
        <f t="shared" si="0"/>
        <v>-6513000</v>
      </c>
      <c r="G18" s="102">
        <f>128915.78-458536.6-125701.67-121446.56</f>
        <v>-576769.04999999993</v>
      </c>
      <c r="H18" s="103">
        <v>42449330.950000003</v>
      </c>
      <c r="I18" s="104">
        <v>3258067.59</v>
      </c>
      <c r="J18" s="105">
        <v>39191263.359999999</v>
      </c>
      <c r="K18" s="106">
        <f>SUM(I18:J18)</f>
        <v>42449330.950000003</v>
      </c>
      <c r="L18" s="57">
        <f>(K18/D18)*100</f>
        <v>116.25781144301635</v>
      </c>
      <c r="M18" s="57">
        <f t="shared" si="1"/>
        <v>98.659490286128658</v>
      </c>
      <c r="N18" s="107"/>
      <c r="O18" s="108"/>
      <c r="P18" s="109">
        <v>6790609.2199999997</v>
      </c>
      <c r="Q18" s="105">
        <v>26015872.510000002</v>
      </c>
      <c r="R18" s="106">
        <f>SUM(P18:Q18)</f>
        <v>32806481.73</v>
      </c>
      <c r="S18" s="57">
        <f>(R18/D18)*100</f>
        <v>89.848524858201571</v>
      </c>
      <c r="T18" s="57">
        <f t="shared" si="2"/>
        <v>76.24786287857836</v>
      </c>
      <c r="U18" s="107"/>
      <c r="V18" s="110"/>
      <c r="W18" s="62">
        <f t="shared" si="3"/>
        <v>576769.04999999702</v>
      </c>
      <c r="X18" s="111">
        <f t="shared" si="4"/>
        <v>0</v>
      </c>
      <c r="Y18" s="46"/>
    </row>
    <row r="19" spans="1:27" s="47" customFormat="1" ht="23.25">
      <c r="A19" s="32"/>
      <c r="B19" s="32"/>
      <c r="C19" s="112" t="s">
        <v>55</v>
      </c>
      <c r="D19" s="100">
        <v>0</v>
      </c>
      <c r="E19" s="101">
        <f>SUM(E20:E26)</f>
        <v>22368200</v>
      </c>
      <c r="F19" s="102">
        <f t="shared" si="0"/>
        <v>-22368200</v>
      </c>
      <c r="G19" s="102">
        <f>SUM(G20:G26)</f>
        <v>-1496754.9100000001</v>
      </c>
      <c r="H19" s="103">
        <f>SUM(H20:H26)</f>
        <v>20871445.09</v>
      </c>
      <c r="I19" s="104">
        <v>532851.5</v>
      </c>
      <c r="J19" s="105">
        <v>19203745.32</v>
      </c>
      <c r="K19" s="106">
        <f>SUM(I19:J19)</f>
        <v>19736596.82</v>
      </c>
      <c r="L19" s="57" t="s">
        <v>50</v>
      </c>
      <c r="M19" s="57">
        <f t="shared" si="1"/>
        <v>88.235069518334058</v>
      </c>
      <c r="N19" s="107"/>
      <c r="O19" s="108"/>
      <c r="P19" s="109">
        <v>0</v>
      </c>
      <c r="Q19" s="105">
        <f>8600+56472</f>
        <v>65072</v>
      </c>
      <c r="R19" s="106">
        <f>SUM(P19:Q19)</f>
        <v>65072</v>
      </c>
      <c r="S19" s="57" t="s">
        <v>50</v>
      </c>
      <c r="T19" s="57">
        <f t="shared" si="2"/>
        <v>0.29091299255192637</v>
      </c>
      <c r="U19" s="107"/>
      <c r="V19" s="110"/>
      <c r="W19" s="62">
        <f t="shared" si="3"/>
        <v>2631603.1799999997</v>
      </c>
      <c r="X19" s="111">
        <f t="shared" si="4"/>
        <v>1134848.2699999996</v>
      </c>
      <c r="Y19" s="46"/>
    </row>
    <row r="20" spans="1:27" s="131" customFormat="1" hidden="1">
      <c r="A20" s="113"/>
      <c r="B20" s="113"/>
      <c r="C20" s="114" t="s">
        <v>56</v>
      </c>
      <c r="D20" s="115"/>
      <c r="E20" s="116">
        <v>1286000</v>
      </c>
      <c r="F20" s="116"/>
      <c r="G20" s="117">
        <v>0</v>
      </c>
      <c r="H20" s="118">
        <f>+E20+G20</f>
        <v>1286000</v>
      </c>
      <c r="I20" s="119">
        <v>0</v>
      </c>
      <c r="J20" s="120">
        <v>920487.64</v>
      </c>
      <c r="K20" s="120">
        <f t="shared" ref="K20:K26" si="5">SUM(I20:J20)</f>
        <v>920487.64</v>
      </c>
      <c r="L20" s="121"/>
      <c r="M20" s="121">
        <f t="shared" si="1"/>
        <v>71.577576982892694</v>
      </c>
      <c r="N20" s="122"/>
      <c r="O20" s="123"/>
      <c r="P20" s="124"/>
      <c r="Q20" s="125"/>
      <c r="R20" s="125"/>
      <c r="S20" s="126"/>
      <c r="T20" s="126"/>
      <c r="U20" s="122"/>
      <c r="V20" s="127"/>
      <c r="W20" s="128">
        <f t="shared" si="3"/>
        <v>365512.36</v>
      </c>
      <c r="X20" s="129">
        <f t="shared" si="4"/>
        <v>365512.36</v>
      </c>
      <c r="Y20" s="130"/>
    </row>
    <row r="21" spans="1:27" s="131" customFormat="1" ht="19.5" hidden="1" customHeight="1">
      <c r="A21" s="113"/>
      <c r="B21" s="113"/>
      <c r="C21" s="114" t="s">
        <v>57</v>
      </c>
      <c r="D21" s="115"/>
      <c r="E21" s="116">
        <v>950000</v>
      </c>
      <c r="F21" s="116"/>
      <c r="G21" s="117">
        <v>-864600</v>
      </c>
      <c r="H21" s="118">
        <f>+E21+G21</f>
        <v>85400</v>
      </c>
      <c r="I21" s="119">
        <v>0</v>
      </c>
      <c r="J21" s="120">
        <v>85400</v>
      </c>
      <c r="K21" s="120">
        <f t="shared" si="5"/>
        <v>85400</v>
      </c>
      <c r="L21" s="121"/>
      <c r="M21" s="121">
        <f t="shared" si="1"/>
        <v>8.9894736842105267</v>
      </c>
      <c r="N21" s="122"/>
      <c r="O21" s="123"/>
      <c r="P21" s="124"/>
      <c r="Q21" s="125"/>
      <c r="R21" s="125"/>
      <c r="S21" s="126"/>
      <c r="T21" s="126"/>
      <c r="U21" s="122"/>
      <c r="V21" s="127"/>
      <c r="W21" s="128">
        <f t="shared" si="3"/>
        <v>864600</v>
      </c>
      <c r="X21" s="129">
        <f t="shared" si="4"/>
        <v>0</v>
      </c>
      <c r="Y21" s="130"/>
    </row>
    <row r="22" spans="1:27" s="131" customFormat="1" hidden="1">
      <c r="A22" s="113"/>
      <c r="B22" s="113"/>
      <c r="C22" s="132" t="s">
        <v>58</v>
      </c>
      <c r="D22" s="115"/>
      <c r="E22" s="116">
        <v>500000</v>
      </c>
      <c r="F22" s="116"/>
      <c r="G22" s="117">
        <v>0</v>
      </c>
      <c r="H22" s="118">
        <f t="shared" ref="H22:H26" si="6">+E22+G22</f>
        <v>500000</v>
      </c>
      <c r="I22" s="119">
        <v>97851.5</v>
      </c>
      <c r="J22" s="120">
        <v>199180</v>
      </c>
      <c r="K22" s="120">
        <f>SUM(I22:J22)</f>
        <v>297031.5</v>
      </c>
      <c r="L22" s="121"/>
      <c r="M22" s="121">
        <f t="shared" si="1"/>
        <v>59.406300000000002</v>
      </c>
      <c r="N22" s="122"/>
      <c r="O22" s="123"/>
      <c r="P22" s="124"/>
      <c r="Q22" s="125"/>
      <c r="R22" s="125"/>
      <c r="S22" s="126"/>
      <c r="T22" s="126"/>
      <c r="U22" s="122"/>
      <c r="V22" s="127"/>
      <c r="W22" s="128">
        <f t="shared" si="3"/>
        <v>202968.5</v>
      </c>
      <c r="X22" s="129">
        <f t="shared" si="4"/>
        <v>202968.5</v>
      </c>
      <c r="Y22" s="130"/>
    </row>
    <row r="23" spans="1:27" s="131" customFormat="1" ht="19.5" hidden="1" customHeight="1">
      <c r="A23" s="113"/>
      <c r="B23" s="113"/>
      <c r="C23" s="132" t="s">
        <v>59</v>
      </c>
      <c r="D23" s="115"/>
      <c r="E23" s="116">
        <v>500000</v>
      </c>
      <c r="F23" s="116"/>
      <c r="G23" s="117">
        <v>0</v>
      </c>
      <c r="H23" s="118">
        <f t="shared" si="6"/>
        <v>500000</v>
      </c>
      <c r="I23" s="119">
        <v>435000</v>
      </c>
      <c r="J23" s="120">
        <v>3580</v>
      </c>
      <c r="K23" s="120">
        <f>SUM(I23:J23)</f>
        <v>438580</v>
      </c>
      <c r="L23" s="121"/>
      <c r="M23" s="121">
        <f t="shared" si="1"/>
        <v>87.716000000000008</v>
      </c>
      <c r="N23" s="122"/>
      <c r="O23" s="123"/>
      <c r="P23" s="124"/>
      <c r="Q23" s="125"/>
      <c r="R23" s="125"/>
      <c r="S23" s="126"/>
      <c r="T23" s="126"/>
      <c r="U23" s="122"/>
      <c r="V23" s="127"/>
      <c r="W23" s="128">
        <f t="shared" si="3"/>
        <v>61420</v>
      </c>
      <c r="X23" s="129">
        <f t="shared" si="4"/>
        <v>61420</v>
      </c>
      <c r="Y23" s="130"/>
    </row>
    <row r="24" spans="1:27" s="131" customFormat="1" ht="21" hidden="1" customHeight="1">
      <c r="A24" s="113"/>
      <c r="B24" s="113"/>
      <c r="C24" s="132" t="s">
        <v>60</v>
      </c>
      <c r="D24" s="115"/>
      <c r="E24" s="116">
        <v>300000</v>
      </c>
      <c r="F24" s="116"/>
      <c r="G24" s="117">
        <v>-132154.91</v>
      </c>
      <c r="H24" s="118">
        <f t="shared" si="6"/>
        <v>167845.09</v>
      </c>
      <c r="I24" s="119">
        <v>0</v>
      </c>
      <c r="J24" s="120">
        <v>143602</v>
      </c>
      <c r="K24" s="120">
        <f t="shared" si="5"/>
        <v>143602</v>
      </c>
      <c r="L24" s="121"/>
      <c r="M24" s="121">
        <f t="shared" si="1"/>
        <v>47.867333333333335</v>
      </c>
      <c r="N24" s="122"/>
      <c r="O24" s="123"/>
      <c r="P24" s="124"/>
      <c r="Q24" s="125"/>
      <c r="R24" s="125"/>
      <c r="S24" s="126"/>
      <c r="T24" s="126"/>
      <c r="U24" s="122"/>
      <c r="V24" s="127"/>
      <c r="W24" s="128">
        <f t="shared" si="3"/>
        <v>156398</v>
      </c>
      <c r="X24" s="129">
        <f t="shared" si="4"/>
        <v>24243.089999999997</v>
      </c>
      <c r="Y24" s="130"/>
    </row>
    <row r="25" spans="1:27" s="131" customFormat="1" ht="43.5" hidden="1" customHeight="1">
      <c r="A25" s="113"/>
      <c r="B25" s="113"/>
      <c r="C25" s="132" t="s">
        <v>61</v>
      </c>
      <c r="D25" s="115"/>
      <c r="E25" s="116">
        <v>1712200</v>
      </c>
      <c r="F25" s="116"/>
      <c r="G25" s="117">
        <v>-500000</v>
      </c>
      <c r="H25" s="118">
        <f t="shared" si="6"/>
        <v>1212200</v>
      </c>
      <c r="I25" s="119">
        <v>0</v>
      </c>
      <c r="J25" s="120">
        <f>808006-20000</f>
        <v>788006</v>
      </c>
      <c r="K25" s="120">
        <f t="shared" si="5"/>
        <v>788006</v>
      </c>
      <c r="L25" s="121"/>
      <c r="M25" s="121">
        <f t="shared" si="1"/>
        <v>46.02301133045205</v>
      </c>
      <c r="N25" s="122"/>
      <c r="O25" s="123"/>
      <c r="P25" s="124"/>
      <c r="Q25" s="125"/>
      <c r="R25" s="125"/>
      <c r="S25" s="126"/>
      <c r="T25" s="126"/>
      <c r="U25" s="122"/>
      <c r="V25" s="127"/>
      <c r="W25" s="128">
        <f t="shared" si="3"/>
        <v>924194</v>
      </c>
      <c r="X25" s="129">
        <f t="shared" si="4"/>
        <v>424194</v>
      </c>
      <c r="Y25" s="130"/>
    </row>
    <row r="26" spans="1:27" s="131" customFormat="1" ht="42" hidden="1">
      <c r="A26" s="113"/>
      <c r="B26" s="113"/>
      <c r="C26" s="132" t="s">
        <v>62</v>
      </c>
      <c r="D26" s="115"/>
      <c r="E26" s="116">
        <v>17120000</v>
      </c>
      <c r="F26" s="116"/>
      <c r="G26" s="117">
        <v>0</v>
      </c>
      <c r="H26" s="118">
        <f t="shared" si="6"/>
        <v>17120000</v>
      </c>
      <c r="I26" s="119">
        <v>0</v>
      </c>
      <c r="J26" s="120">
        <v>17063489.68</v>
      </c>
      <c r="K26" s="120">
        <f t="shared" si="5"/>
        <v>17063489.68</v>
      </c>
      <c r="L26" s="121"/>
      <c r="M26" s="121">
        <f t="shared" si="1"/>
        <v>99.669916355140188</v>
      </c>
      <c r="N26" s="122"/>
      <c r="O26" s="123"/>
      <c r="P26" s="124"/>
      <c r="Q26" s="125"/>
      <c r="R26" s="125"/>
      <c r="S26" s="126"/>
      <c r="T26" s="126"/>
      <c r="U26" s="122"/>
      <c r="V26" s="127"/>
      <c r="W26" s="128">
        <f t="shared" si="3"/>
        <v>56510.320000000298</v>
      </c>
      <c r="X26" s="129">
        <f t="shared" si="4"/>
        <v>56510.320000000298</v>
      </c>
      <c r="Y26" s="130"/>
    </row>
    <row r="27" spans="1:27" s="151" customFormat="1" ht="19.5" hidden="1" customHeight="1">
      <c r="A27" s="133"/>
      <c r="B27" s="133"/>
      <c r="C27" s="134"/>
      <c r="D27" s="135"/>
      <c r="E27" s="136"/>
      <c r="F27" s="137"/>
      <c r="G27" s="136"/>
      <c r="H27" s="138"/>
      <c r="I27" s="139"/>
      <c r="J27" s="140"/>
      <c r="K27" s="140"/>
      <c r="L27" s="141"/>
      <c r="M27" s="141"/>
      <c r="N27" s="142"/>
      <c r="O27" s="143"/>
      <c r="P27" s="144"/>
      <c r="Q27" s="145"/>
      <c r="R27" s="145"/>
      <c r="S27" s="146"/>
      <c r="T27" s="146"/>
      <c r="U27" s="142"/>
      <c r="V27" s="147"/>
      <c r="W27" s="148"/>
      <c r="X27" s="149"/>
      <c r="Y27" s="150"/>
    </row>
    <row r="28" spans="1:27" s="92" customFormat="1" ht="24" thickBot="1">
      <c r="A28" s="79"/>
      <c r="B28" s="79"/>
      <c r="C28" s="152" t="s">
        <v>63</v>
      </c>
      <c r="D28" s="153">
        <f>SUM(D16,D13)</f>
        <v>288961000</v>
      </c>
      <c r="E28" s="154">
        <f>SUM(E16,E13)</f>
        <v>501699400</v>
      </c>
      <c r="F28" s="155">
        <f>D28-E28</f>
        <v>-212738400</v>
      </c>
      <c r="G28" s="156">
        <f>(H28-E28)</f>
        <v>2391753.7699999809</v>
      </c>
      <c r="H28" s="154">
        <f>SUM(H16,H13)</f>
        <v>504091153.76999998</v>
      </c>
      <c r="I28" s="157">
        <f>SUM(I16,I13)</f>
        <v>130492414.10000001</v>
      </c>
      <c r="J28" s="158">
        <f>SUM(J16,J13)</f>
        <v>371689710.59000003</v>
      </c>
      <c r="K28" s="158">
        <f>SUM(K16,K13)</f>
        <v>502182124.69000006</v>
      </c>
      <c r="L28" s="159">
        <f>(K28/D28)*100</f>
        <v>173.78889354964861</v>
      </c>
      <c r="M28" s="159">
        <f>(K28/E28)*100</f>
        <v>100.0962179125588</v>
      </c>
      <c r="N28" s="160">
        <v>100</v>
      </c>
      <c r="O28" s="161">
        <f>M28-N28</f>
        <v>9.6217912558799412E-2</v>
      </c>
      <c r="P28" s="162">
        <f>SUM(P16,P13)</f>
        <v>6790609.2199999997</v>
      </c>
      <c r="Q28" s="158">
        <f>SUM(Q16,Q13)</f>
        <v>301023362.56</v>
      </c>
      <c r="R28" s="158">
        <f>SUM(R16,R13)</f>
        <v>307813971.77999997</v>
      </c>
      <c r="S28" s="159">
        <f>(R28/D28)*100</f>
        <v>106.52440010243596</v>
      </c>
      <c r="T28" s="159">
        <f>(R28/E28)*100</f>
        <v>61.354263485266273</v>
      </c>
      <c r="U28" s="160">
        <v>82</v>
      </c>
      <c r="V28" s="163">
        <f>T28-U28</f>
        <v>-20.645736514733727</v>
      </c>
      <c r="W28" s="164">
        <f>E28-K28</f>
        <v>-482724.69000005722</v>
      </c>
      <c r="X28" s="165">
        <f>H28-K28</f>
        <v>1909029.0799999237</v>
      </c>
      <c r="Y28" s="91"/>
    </row>
    <row r="29" spans="1:27" s="4" customFormat="1" ht="9" customHeight="1">
      <c r="C29" s="166"/>
      <c r="D29" s="167"/>
      <c r="E29" s="167"/>
      <c r="F29" s="167"/>
      <c r="G29" s="167"/>
      <c r="H29" s="167"/>
      <c r="I29" s="167"/>
      <c r="J29" s="167"/>
      <c r="K29" s="167"/>
      <c r="L29" s="168"/>
      <c r="M29" s="168"/>
      <c r="N29" s="166"/>
      <c r="O29" s="166"/>
      <c r="P29" s="167"/>
      <c r="Q29" s="167"/>
      <c r="R29" s="167"/>
      <c r="S29" s="168"/>
      <c r="T29" s="168"/>
      <c r="U29" s="166"/>
      <c r="V29" s="166"/>
      <c r="W29" s="166"/>
      <c r="X29" s="166"/>
      <c r="Y29" s="166"/>
    </row>
    <row r="30" spans="1:27" s="175" customFormat="1" ht="18.75">
      <c r="A30" s="169"/>
      <c r="B30" s="170"/>
      <c r="C30" s="171" t="s">
        <v>64</v>
      </c>
      <c r="D30" s="172"/>
      <c r="E30" s="172"/>
      <c r="F30" s="172"/>
      <c r="G30" s="172"/>
      <c r="H30" s="172"/>
      <c r="I30" s="172"/>
      <c r="J30" s="172"/>
      <c r="K30" s="172"/>
      <c r="L30" s="173"/>
      <c r="M30" s="173"/>
      <c r="N30" s="174"/>
      <c r="O30" s="174"/>
      <c r="P30" s="172"/>
      <c r="Q30" s="172"/>
      <c r="R30" s="172"/>
      <c r="S30" s="173"/>
      <c r="T30" s="173"/>
      <c r="U30" s="174"/>
      <c r="V30" s="174"/>
      <c r="W30" s="174"/>
      <c r="X30" s="174"/>
      <c r="Y30" s="174"/>
    </row>
    <row r="31" spans="1:27" s="175" customFormat="1" ht="18.75">
      <c r="A31" s="176"/>
      <c r="B31" s="176"/>
      <c r="C31" s="171" t="s">
        <v>65</v>
      </c>
      <c r="D31" s="172"/>
      <c r="E31" s="172"/>
      <c r="F31" s="172"/>
      <c r="G31" s="172"/>
      <c r="H31" s="172"/>
      <c r="I31" s="172"/>
      <c r="J31" s="172"/>
      <c r="K31" s="172"/>
      <c r="L31" s="173"/>
      <c r="M31" s="173"/>
      <c r="N31" s="174"/>
      <c r="O31" s="174"/>
      <c r="P31" s="172"/>
      <c r="Q31" s="172"/>
      <c r="R31" s="172"/>
      <c r="S31" s="173"/>
      <c r="T31" s="173"/>
      <c r="U31" s="174"/>
      <c r="V31" s="174"/>
      <c r="W31" s="174"/>
      <c r="X31" s="174"/>
      <c r="Y31" s="174"/>
    </row>
    <row r="32" spans="1:27" s="180" customFormat="1">
      <c r="A32" s="177"/>
      <c r="B32" s="177"/>
      <c r="C32" s="171"/>
      <c r="D32" s="178"/>
      <c r="E32" s="178"/>
      <c r="F32" s="178"/>
      <c r="G32" s="178"/>
      <c r="H32" s="178"/>
      <c r="I32" s="178"/>
      <c r="J32" s="178"/>
      <c r="K32" s="178"/>
      <c r="L32" s="168"/>
      <c r="M32" s="168"/>
      <c r="N32" s="179"/>
      <c r="O32" s="179"/>
      <c r="P32" s="178"/>
      <c r="Q32" s="178"/>
      <c r="R32" s="178"/>
      <c r="S32" s="168"/>
      <c r="T32" s="168"/>
      <c r="U32" s="179"/>
      <c r="V32" s="179"/>
      <c r="W32" s="179"/>
      <c r="X32" s="179"/>
      <c r="Y32" s="179"/>
    </row>
    <row r="33" spans="1:25" s="180" customFormat="1">
      <c r="A33" s="177"/>
      <c r="B33" s="177"/>
      <c r="C33" s="171"/>
      <c r="D33" s="178"/>
      <c r="E33" s="178"/>
      <c r="F33" s="178"/>
      <c r="G33" s="178"/>
      <c r="H33" s="178"/>
      <c r="I33" s="178"/>
      <c r="J33" s="178"/>
      <c r="K33" s="178"/>
      <c r="L33" s="168"/>
      <c r="M33" s="168"/>
      <c r="N33" s="179"/>
      <c r="O33" s="179"/>
      <c r="P33" s="178"/>
      <c r="Q33" s="178"/>
      <c r="R33" s="178"/>
      <c r="S33" s="168"/>
      <c r="T33" s="168"/>
      <c r="U33" s="179"/>
      <c r="V33" s="179"/>
      <c r="W33" s="179"/>
      <c r="X33" s="179"/>
      <c r="Y33" s="179"/>
    </row>
    <row r="34" spans="1:25" s="180" customFormat="1" ht="9.75" customHeight="1">
      <c r="C34" s="181"/>
      <c r="D34" s="182"/>
      <c r="E34" s="182"/>
      <c r="F34" s="182"/>
      <c r="G34" s="182"/>
      <c r="H34" s="182"/>
      <c r="I34" s="182"/>
      <c r="J34" s="182"/>
      <c r="K34" s="182"/>
      <c r="L34" s="183"/>
      <c r="M34" s="183"/>
      <c r="N34" s="184"/>
      <c r="O34" s="184"/>
      <c r="P34" s="182"/>
      <c r="Q34" s="182"/>
      <c r="R34" s="182"/>
      <c r="S34" s="183"/>
      <c r="T34" s="183"/>
      <c r="U34" s="184"/>
      <c r="V34" s="184"/>
      <c r="W34" s="184"/>
      <c r="X34" s="184"/>
      <c r="Y34" s="179"/>
    </row>
    <row r="35" spans="1:25" s="185" customFormat="1" ht="16.5" customHeight="1">
      <c r="C35" s="186" t="s">
        <v>66</v>
      </c>
      <c r="D35" s="187"/>
      <c r="E35" s="187"/>
      <c r="F35" s="187"/>
      <c r="G35" s="187"/>
      <c r="H35" s="187"/>
      <c r="I35" s="187"/>
      <c r="J35" s="187"/>
      <c r="K35" s="187"/>
      <c r="L35" s="188"/>
      <c r="M35" s="188"/>
      <c r="N35" s="189"/>
      <c r="O35" s="189"/>
      <c r="P35" s="187"/>
      <c r="Q35" s="187"/>
      <c r="R35" s="187"/>
      <c r="S35" s="188"/>
      <c r="T35" s="188"/>
      <c r="U35" s="189"/>
      <c r="V35" s="189"/>
      <c r="W35" s="189"/>
      <c r="X35" s="189"/>
      <c r="Y35" s="190"/>
    </row>
    <row r="36" spans="1:25" s="185" customFormat="1" ht="16.5" customHeight="1">
      <c r="C36" s="186" t="s">
        <v>67</v>
      </c>
      <c r="D36" s="187"/>
      <c r="E36" s="187"/>
      <c r="F36" s="187"/>
      <c r="G36" s="187"/>
      <c r="H36" s="187"/>
      <c r="I36" s="187"/>
      <c r="J36" s="187"/>
      <c r="K36" s="187"/>
      <c r="L36" s="188"/>
      <c r="M36" s="188"/>
      <c r="N36" s="189"/>
      <c r="O36" s="189"/>
      <c r="P36" s="187"/>
      <c r="Q36" s="187"/>
      <c r="R36" s="187"/>
      <c r="S36" s="188"/>
      <c r="T36" s="188"/>
      <c r="U36" s="189"/>
      <c r="V36" s="189"/>
      <c r="W36" s="189"/>
      <c r="X36" s="189"/>
      <c r="Y36" s="190"/>
    </row>
    <row r="37" spans="1:25" s="185" customFormat="1" ht="16.5" customHeight="1">
      <c r="C37" s="186" t="s">
        <v>68</v>
      </c>
      <c r="D37" s="187"/>
      <c r="E37" s="187"/>
      <c r="F37" s="187"/>
      <c r="G37" s="187"/>
      <c r="H37" s="187"/>
      <c r="I37" s="187"/>
      <c r="J37" s="187"/>
      <c r="K37" s="187"/>
      <c r="L37" s="188"/>
      <c r="M37" s="188"/>
      <c r="N37" s="189"/>
      <c r="O37" s="189"/>
      <c r="P37" s="187"/>
      <c r="Q37" s="187"/>
      <c r="R37" s="187"/>
      <c r="S37" s="188"/>
      <c r="T37" s="188"/>
      <c r="U37" s="189"/>
      <c r="V37" s="189"/>
      <c r="W37" s="189"/>
      <c r="X37" s="189"/>
      <c r="Y37" s="190"/>
    </row>
    <row r="38" spans="1:25" s="185" customFormat="1" ht="16.5" customHeight="1">
      <c r="C38" s="186" t="s">
        <v>69</v>
      </c>
      <c r="D38" s="187"/>
      <c r="E38" s="187"/>
      <c r="F38" s="187"/>
      <c r="G38" s="187"/>
      <c r="H38" s="187"/>
      <c r="I38" s="187"/>
      <c r="J38" s="187"/>
      <c r="K38" s="187"/>
      <c r="L38" s="188"/>
      <c r="M38" s="188"/>
      <c r="N38" s="189"/>
      <c r="O38" s="189"/>
      <c r="P38" s="187"/>
      <c r="Q38" s="187"/>
      <c r="R38" s="187"/>
      <c r="S38" s="188"/>
      <c r="T38" s="188"/>
      <c r="U38" s="189"/>
      <c r="V38" s="189"/>
      <c r="W38" s="189"/>
      <c r="X38" s="189"/>
      <c r="Y38" s="190"/>
    </row>
    <row r="39" spans="1:25" s="185" customFormat="1" ht="16.5" customHeight="1">
      <c r="C39" s="186" t="s">
        <v>70</v>
      </c>
      <c r="D39" s="187"/>
      <c r="E39" s="187"/>
      <c r="F39" s="187"/>
      <c r="G39" s="187"/>
      <c r="H39" s="187"/>
      <c r="I39" s="187"/>
      <c r="J39" s="187"/>
      <c r="K39" s="187"/>
      <c r="L39" s="188"/>
      <c r="M39" s="188"/>
      <c r="N39" s="189"/>
      <c r="O39" s="189"/>
      <c r="P39" s="187"/>
      <c r="Q39" s="187"/>
      <c r="R39" s="187"/>
      <c r="S39" s="188"/>
      <c r="T39" s="188"/>
      <c r="U39" s="189"/>
      <c r="V39" s="189"/>
      <c r="W39" s="189"/>
      <c r="X39" s="189"/>
      <c r="Y39" s="190"/>
    </row>
    <row r="40" spans="1:25" s="191" customFormat="1">
      <c r="Y40" s="192"/>
    </row>
    <row r="41" spans="1:25" s="191" customFormat="1">
      <c r="Y41" s="192"/>
    </row>
    <row r="42" spans="1:25" s="191" customFormat="1">
      <c r="Y42" s="192"/>
    </row>
    <row r="43" spans="1:25" s="191" customFormat="1">
      <c r="Y43" s="192"/>
    </row>
    <row r="44" spans="1:25" s="191" customFormat="1">
      <c r="Y44" s="192"/>
    </row>
    <row r="45" spans="1:25" s="191" customFormat="1">
      <c r="Y45" s="192"/>
    </row>
    <row r="46" spans="1:25" s="191" customFormat="1">
      <c r="Y46" s="192"/>
    </row>
    <row r="47" spans="1:25" s="191" customFormat="1">
      <c r="Y47" s="192"/>
    </row>
    <row r="48" spans="1:25" s="191" customFormat="1">
      <c r="Y48" s="192"/>
    </row>
    <row r="49" spans="25:25" s="191" customFormat="1">
      <c r="Y49" s="192"/>
    </row>
    <row r="50" spans="25:25" s="191" customFormat="1">
      <c r="Y50" s="192"/>
    </row>
    <row r="51" spans="25:25" s="191" customFormat="1">
      <c r="Y51" s="192"/>
    </row>
    <row r="52" spans="25:25" s="191" customFormat="1">
      <c r="Y52" s="192"/>
    </row>
    <row r="53" spans="25:25" s="191" customFormat="1">
      <c r="Y53" s="192"/>
    </row>
    <row r="54" spans="25:25" s="191" customFormat="1">
      <c r="Y54" s="192"/>
    </row>
    <row r="55" spans="25:25" s="191" customFormat="1">
      <c r="Y55" s="192"/>
    </row>
    <row r="56" spans="25:25" s="191" customFormat="1">
      <c r="Y56" s="192"/>
    </row>
    <row r="57" spans="25:25" s="191" customFormat="1">
      <c r="Y57" s="192"/>
    </row>
    <row r="58" spans="25:25" s="191" customFormat="1">
      <c r="Y58" s="192"/>
    </row>
    <row r="59" spans="25:25" s="191" customFormat="1">
      <c r="Y59" s="192"/>
    </row>
    <row r="60" spans="25:25" s="191" customFormat="1">
      <c r="Y60" s="192"/>
    </row>
    <row r="61" spans="25:25" s="191" customFormat="1">
      <c r="Y61" s="192"/>
    </row>
    <row r="62" spans="25:25" s="191" customFormat="1">
      <c r="Y62" s="192"/>
    </row>
    <row r="63" spans="25:25" s="191" customFormat="1">
      <c r="Y63" s="192"/>
    </row>
    <row r="64" spans="25:25" s="191" customFormat="1">
      <c r="Y64" s="192"/>
    </row>
    <row r="65" spans="25:25" s="191" customFormat="1">
      <c r="Y65" s="192"/>
    </row>
    <row r="66" spans="25:25" s="191" customFormat="1">
      <c r="Y66" s="192"/>
    </row>
    <row r="67" spans="25:25" s="191" customFormat="1">
      <c r="Y67" s="192"/>
    </row>
    <row r="68" spans="25:25" s="191" customFormat="1">
      <c r="Y68" s="192"/>
    </row>
    <row r="69" spans="25:25" s="191" customFormat="1">
      <c r="Y69" s="192"/>
    </row>
    <row r="70" spans="25:25" s="191" customFormat="1">
      <c r="Y70" s="192"/>
    </row>
    <row r="71" spans="25:25" s="191" customFormat="1">
      <c r="Y71" s="192"/>
    </row>
    <row r="72" spans="25:25" s="191" customFormat="1">
      <c r="Y72" s="192"/>
    </row>
    <row r="73" spans="25:25" s="191" customFormat="1">
      <c r="Y73" s="192"/>
    </row>
    <row r="74" spans="25:25" s="191" customFormat="1">
      <c r="Y74" s="192"/>
    </row>
    <row r="75" spans="25:25" s="191" customFormat="1">
      <c r="Y75" s="192"/>
    </row>
    <row r="76" spans="25:25" s="191" customFormat="1">
      <c r="Y76" s="192"/>
    </row>
    <row r="77" spans="25:25" s="191" customFormat="1">
      <c r="Y77" s="192"/>
    </row>
    <row r="78" spans="25:25" s="191" customFormat="1">
      <c r="Y78" s="192"/>
    </row>
    <row r="79" spans="25:25" s="191" customFormat="1">
      <c r="Y79" s="192"/>
    </row>
    <row r="80" spans="25:25" s="191" customFormat="1">
      <c r="Y80" s="192"/>
    </row>
    <row r="81" spans="25:25" s="191" customFormat="1">
      <c r="Y81" s="192"/>
    </row>
    <row r="82" spans="25:25" s="191" customFormat="1">
      <c r="Y82" s="192"/>
    </row>
    <row r="83" spans="25:25" s="191" customFormat="1">
      <c r="Y83" s="192"/>
    </row>
    <row r="84" spans="25:25" s="191" customFormat="1">
      <c r="Y84" s="192"/>
    </row>
    <row r="85" spans="25:25" s="191" customFormat="1">
      <c r="Y85" s="192"/>
    </row>
    <row r="86" spans="25:25" s="191" customFormat="1">
      <c r="Y86" s="192"/>
    </row>
  </sheetData>
  <mergeCells count="27">
    <mergeCell ref="C2:X2"/>
    <mergeCell ref="C3:X3"/>
    <mergeCell ref="C4:X4"/>
    <mergeCell ref="C5:X5"/>
    <mergeCell ref="C7:C11"/>
    <mergeCell ref="D7:H8"/>
    <mergeCell ref="I7:V7"/>
    <mergeCell ref="W7:W11"/>
    <mergeCell ref="X7:X11"/>
    <mergeCell ref="I8:O8"/>
    <mergeCell ref="P8:V8"/>
    <mergeCell ref="D9:D11"/>
    <mergeCell ref="E9:E11"/>
    <mergeCell ref="G9:G11"/>
    <mergeCell ref="H9:H11"/>
    <mergeCell ref="I9:I11"/>
    <mergeCell ref="J9:J11"/>
    <mergeCell ref="K9:K11"/>
    <mergeCell ref="L9:O9"/>
    <mergeCell ref="P9:P11"/>
    <mergeCell ref="Q9:Q11"/>
    <mergeCell ref="R9:R11"/>
    <mergeCell ref="S9:V9"/>
    <mergeCell ref="L10:L11"/>
    <mergeCell ref="M10:O10"/>
    <mergeCell ref="S10:S11"/>
    <mergeCell ref="T10:V10"/>
  </mergeCells>
  <pageMargins left="0.27559055118110237" right="3.937007874015748E-2" top="0.59055118110236227" bottom="0.27559055118110237" header="0.31496062992125984" footer="0.31496062992125984"/>
  <pageSetup paperSize="9" scale="5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ผลการใช้จ่าย 67</vt:lpstr>
      <vt:lpstr>'ผลการใช้จ่าย 67'!Print_Area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ธนธรน์ พงศ์พิพัฒน์พิทยา</dc:creator>
  <cp:lastModifiedBy>ธนธรน์ พงศ์พิพัฒน์พิทยา</cp:lastModifiedBy>
  <cp:lastPrinted>2025-03-19T06:58:35Z</cp:lastPrinted>
  <dcterms:created xsi:type="dcterms:W3CDTF">2025-03-19T06:57:43Z</dcterms:created>
  <dcterms:modified xsi:type="dcterms:W3CDTF">2025-03-19T07:02:12Z</dcterms:modified>
</cp:coreProperties>
</file>